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1340" windowHeight="6195" firstSheet="1" activeTab="4"/>
  </bookViews>
  <sheets>
    <sheet name="Copertina" sheetId="1" r:id="rId1"/>
    <sheet name="Bilancio finanziario" sheetId="2" r:id="rId2"/>
    <sheet name="Conto Economico" sheetId="3" r:id="rId3"/>
    <sheet name="Stato Patrimoniale" sheetId="4" r:id="rId4"/>
    <sheet name="Situazione Amministrativa 31 12" sheetId="5" r:id="rId5"/>
  </sheets>
  <definedNames>
    <definedName name="_xlnm.Print_Area" localSheetId="1">'Bilancio finanziario'!$A$1:$L$281</definedName>
  </definedNames>
  <calcPr fullCalcOnLoad="1"/>
</workbook>
</file>

<file path=xl/sharedStrings.xml><?xml version="1.0" encoding="utf-8"?>
<sst xmlns="http://schemas.openxmlformats.org/spreadsheetml/2006/main" count="650" uniqueCount="594">
  <si>
    <t>Situazione Amministrativa 31 12</t>
  </si>
  <si>
    <t>Importo</t>
  </si>
  <si>
    <t>SITUAZIONE AMMINISTRATIVA CONSUNTIVO</t>
  </si>
  <si>
    <t>CONSISTENZA DELLA CASSA ALL'INIZIO DELL'ESERCIZIO</t>
  </si>
  <si>
    <t>RISCOSSIONI IN C/COMPETENZA</t>
  </si>
  <si>
    <t>RISCOSSIONI IN C/RESIDUI</t>
  </si>
  <si>
    <t>TOTALE RISCOSSIONI</t>
  </si>
  <si>
    <t>PAGAMENTI IN C/COMPETENZA</t>
  </si>
  <si>
    <t>PAGAMENTI IN C/RESIDUI</t>
  </si>
  <si>
    <t>TOTALE PAGAMENTI</t>
  </si>
  <si>
    <t>CONSISTENZA DELLA CASSA ALLA FINE DELL'ESERCIZIO</t>
  </si>
  <si>
    <t>RESIDUI ATTIVI DEGLI ESERCIZI PRECEDENTI</t>
  </si>
  <si>
    <t>RESIDUI ATTIVI DELL'ESERCIZIO</t>
  </si>
  <si>
    <t>TOTALE RESIDUI ATTIVI</t>
  </si>
  <si>
    <t>RESIDUI PASSIVI DEGLI ESERCIZI PRECEDENTI</t>
  </si>
  <si>
    <t>RESIDUI PASSIVI DELL'ESERCIZIO</t>
  </si>
  <si>
    <t>TOTALE RESIDUI PASSIVI</t>
  </si>
  <si>
    <t>AVANZO/DISAVANZO D'AMMINISTRAZIONE ALLA FINE DELL'ESERCIZIO</t>
  </si>
  <si>
    <t>L'UTILIZZAZIONE DELL'AVANZO DI AMMINISTRAZIONE PER L'ESERCIZIO N RISULTA COSI' PREVISTA:</t>
  </si>
  <si>
    <t>PARTE VINCOLATA</t>
  </si>
  <si>
    <t>PARTE DISPONIBILE</t>
  </si>
  <si>
    <t>Stato Patrimoniale</t>
  </si>
  <si>
    <t>Consistenza al 01/01</t>
  </si>
  <si>
    <t>Consistenza al 31/12</t>
  </si>
  <si>
    <t>Differenza</t>
  </si>
  <si>
    <t>PARTE I</t>
  </si>
  <si>
    <t>ATTIVITA'</t>
  </si>
  <si>
    <t>CREDITI VS STATO, ENTI PUBBLICI E SOCI PER LA PARTECIP. AL PATR. INIZ. E PER VERSAM. ANCORA DOVUTI</t>
  </si>
  <si>
    <t>IMMOBILIZZAZIONI</t>
  </si>
  <si>
    <t>Immobilizzazioni immateriali :</t>
  </si>
  <si>
    <t>Costi d'impianto e di ampliamento</t>
  </si>
  <si>
    <t>Costi di ricerca, di sviluppo e di pubblicità</t>
  </si>
  <si>
    <t>Diritti di brevetto industriale e diritti di utilizzazione delle opere di ingegno</t>
  </si>
  <si>
    <t>Concessioni, licenze, marchi e diritti simili</t>
  </si>
  <si>
    <t>Avviamento</t>
  </si>
  <si>
    <t>Immobilizzazioni in corso e acconti</t>
  </si>
  <si>
    <t>Manutenzioni straordinarie e migliorie su beni dei terzi</t>
  </si>
  <si>
    <t>Altre immobilizzazioni immateriali</t>
  </si>
  <si>
    <t>Immobilizzazioni materiali:</t>
  </si>
  <si>
    <t>Terreni e fabbricati</t>
  </si>
  <si>
    <t>Impianti e macchinari</t>
  </si>
  <si>
    <t>Mobili e macchine d'ufficio</t>
  </si>
  <si>
    <t>Beni gratuitamente devolvibili</t>
  </si>
  <si>
    <t>Attrezzature industriali e commerciali</t>
  </si>
  <si>
    <t>Automezzi e motomezzi</t>
  </si>
  <si>
    <t>Diritti reali di godimento</t>
  </si>
  <si>
    <t>Apparecchiature scientifiche</t>
  </si>
  <si>
    <t>velivoli E apparati</t>
  </si>
  <si>
    <t>aviorimesse</t>
  </si>
  <si>
    <t>Altre immobilizzazioni materiali</t>
  </si>
  <si>
    <t>Imbarcazioni</t>
  </si>
  <si>
    <t>Opere e materiale bibliografico</t>
  </si>
  <si>
    <t>Hardware e software</t>
  </si>
  <si>
    <t>Autostrade</t>
  </si>
  <si>
    <t>Strade d'interesse nazionale</t>
  </si>
  <si>
    <t>Immobilizzazioni finanziarie:</t>
  </si>
  <si>
    <t>Partecipazioni</t>
  </si>
  <si>
    <t>partecipazioni in imprese controllate</t>
  </si>
  <si>
    <t>partecipazioni in imprese collegate</t>
  </si>
  <si>
    <t>partecipazioni in imprese controllanti</t>
  </si>
  <si>
    <t>partecipazioni in altre imprese</t>
  </si>
  <si>
    <t>altre partecipazioni</t>
  </si>
  <si>
    <t>partecipazioni in consorzi di ricerca</t>
  </si>
  <si>
    <t>Crediti per immobilizzazioni finanziarie</t>
  </si>
  <si>
    <t>Crediti per immobilizzazioni finanziarie verso imprese controllate</t>
  </si>
  <si>
    <t>Crediti per immobilizzazioni finanziarie verso imprese collegate</t>
  </si>
  <si>
    <t>Crediti per immobilizzazioni finanziarie verso imprese controllanti</t>
  </si>
  <si>
    <t>Crediti per immobilizzazioni finanziarie verso lo Stato e altri soggetti pubblici</t>
  </si>
  <si>
    <t>Crediti per immobilizzazioni finanziarie verso iscritti e soci</t>
  </si>
  <si>
    <t>Crediti per immobilizzazioni finanziarie verso il personale</t>
  </si>
  <si>
    <t>crediti per immobilizzazioni finanziarie verso altri</t>
  </si>
  <si>
    <t>depositi a cauzione</t>
  </si>
  <si>
    <t>Altri titoli che costituiscono immobilizzazioni finanziarie</t>
  </si>
  <si>
    <t>Crediti finanziari diversi</t>
  </si>
  <si>
    <t>Azioni proprie che costituiscono immobilizzazioni finanziarie</t>
  </si>
  <si>
    <t>ATTIVO CIRCOLANTE</t>
  </si>
  <si>
    <t>Rimanenze</t>
  </si>
  <si>
    <t>Rimanenze per materie prime, sussidiarie e di consumo</t>
  </si>
  <si>
    <t>Rimanenze per prodotti in corso di lavorazione e semilavorati</t>
  </si>
  <si>
    <t>Rimanenze per lavori in corso</t>
  </si>
  <si>
    <t>Rimanenze per prodotti finiti e merci</t>
  </si>
  <si>
    <t>Rimanenze per acconti</t>
  </si>
  <si>
    <t>Rimanenze diverse</t>
  </si>
  <si>
    <t>Crediti</t>
  </si>
  <si>
    <t>Crediti verso utenti, clienti ecc-</t>
  </si>
  <si>
    <t>Crediti verso iscritti, soci e terzi</t>
  </si>
  <si>
    <t>Crediti verso imprese controllate e collegate</t>
  </si>
  <si>
    <t>Crediti verso imprese controllanti</t>
  </si>
  <si>
    <t>Crediti verso lo Stato ed altre Amministrazioni pubbliche</t>
  </si>
  <si>
    <t>Crediti verso altri</t>
  </si>
  <si>
    <t>Crediti verso altri enti pubblici e privati</t>
  </si>
  <si>
    <t>Crediti verso Federazioni Sportive Nazionali</t>
  </si>
  <si>
    <t>Crediti verso Discipline Sportive Associate</t>
  </si>
  <si>
    <t>Crediti verso Enti Promozione Sportiva</t>
  </si>
  <si>
    <t>Crediti verso Forze Armate ed Associazioni Benemerite</t>
  </si>
  <si>
    <t>crediti verso altre unità CRI</t>
  </si>
  <si>
    <t>Crediti Istituzionali verso aziende farmaceutiche di cui all'art- 48, c 18 legge 326/03</t>
  </si>
  <si>
    <t>Altri crediti istituzionali v/aziende farmaceutiche</t>
  </si>
  <si>
    <t>Attività finanziarie che non costituiscono immobilizzazioni:</t>
  </si>
  <si>
    <t>Altre partecipazioni che non costituiscono immobilizzazioni</t>
  </si>
  <si>
    <t>Azioni proprie che non costituiscono immobilizzazioni</t>
  </si>
  <si>
    <t>Altri titoli che non costituiscono immobilizzazioni</t>
  </si>
  <si>
    <t>Disponibilità liquide:</t>
  </si>
  <si>
    <t>Depositi bancari e postali</t>
  </si>
  <si>
    <t>Assegni e titoli</t>
  </si>
  <si>
    <t>Denaro e valori in cassa</t>
  </si>
  <si>
    <t>Tesoreria dello Stato</t>
  </si>
  <si>
    <t>Conti correnti postali indisponibili</t>
  </si>
  <si>
    <t>Tasse di circolazione</t>
  </si>
  <si>
    <t>RATEI E RISCONTI</t>
  </si>
  <si>
    <t>Ratei attivi</t>
  </si>
  <si>
    <t>Risconti attivi</t>
  </si>
  <si>
    <t>CONTI D'ORDINE ATTIVO</t>
  </si>
  <si>
    <t>garanzie personali, dirette o indirette, prestate sotto qualsiasi forma (avalli, fideiussioni, ecc)</t>
  </si>
  <si>
    <t>garanzie reali, dirette o indirette, prestate sotto qualsiasi forma (ipoteca, pegno, ecc-)</t>
  </si>
  <si>
    <t>beni di terzi presso la società (es- beni strumentali per lavorazioni per conto terzi, imballaggi da rendere, - merci in deposito)</t>
  </si>
  <si>
    <t>per acquisti di beni con contratti già sottoscritti ma non ancora eseguiti, in tutto o in parte (es- pro- messe o preliminari di acquisto)</t>
  </si>
  <si>
    <t>impegni per rate a scadere relative a contratti di leasing</t>
  </si>
  <si>
    <t>impegni per adesione al concordato preventivo biennale</t>
  </si>
  <si>
    <t>rischi derivanti da cessione di crediti a terzi pro-solvendo (sconto cambiario, factoring)</t>
  </si>
  <si>
    <t>rischi derivanti da cessione di crediti a terzi pro-soluto, se sono state prestate garanzie (es- franchigia in monte)</t>
  </si>
  <si>
    <t>PARTE II</t>
  </si>
  <si>
    <t>PASSIVITA'</t>
  </si>
  <si>
    <t>PATRIMONIO NETTO</t>
  </si>
  <si>
    <t>Capitale sociale</t>
  </si>
  <si>
    <t>Riserve da sovrapprezzo delle azioni</t>
  </si>
  <si>
    <t>Riserve per azioni proprie in portafoglio statutarie</t>
  </si>
  <si>
    <t>Fondo di dotazione</t>
  </si>
  <si>
    <t>Riserve obbligatorie e derivanti da leggi</t>
  </si>
  <si>
    <t>Riserve di rivalutazione</t>
  </si>
  <si>
    <t>Contributi a fondo perduto</t>
  </si>
  <si>
    <t>Contributi per ripiano disavanzi</t>
  </si>
  <si>
    <t>Riserve statutarie</t>
  </si>
  <si>
    <t>Altre riserve distintamente indicate</t>
  </si>
  <si>
    <t>Avanzo (Disavanzo)/risultato economico portati a nuovo</t>
  </si>
  <si>
    <t>Avanzo (Disavanzo)/ risultato economico d'esercizio</t>
  </si>
  <si>
    <t>FONDI ENTI DI PREVIDENZA</t>
  </si>
  <si>
    <t>Fondi previdenziali assistenziali</t>
  </si>
  <si>
    <t>fondo contributo soggettivo</t>
  </si>
  <si>
    <t>fondo maternità</t>
  </si>
  <si>
    <t>altri fondi enti di previdenza</t>
  </si>
  <si>
    <t>FONDI IN GESTIONE</t>
  </si>
  <si>
    <t>Fondo speciale art- 7, co- 1 legge 178/2002</t>
  </si>
  <si>
    <t>Fondi vincolati per lavori</t>
  </si>
  <si>
    <t>Fondi per lavori</t>
  </si>
  <si>
    <t>Fondi per copertura mutui</t>
  </si>
  <si>
    <t>Fondo legge n- 246 del 3/10/2002</t>
  </si>
  <si>
    <t>Altri fondi vincolati</t>
  </si>
  <si>
    <t>CONTRIBUTI IN CONTO CAPITALE</t>
  </si>
  <si>
    <t>Per contributi a destinazione vincolata</t>
  </si>
  <si>
    <t>Per contributi indistinti per la gestione</t>
  </si>
  <si>
    <t>Per contributi in natura</t>
  </si>
  <si>
    <t>FONDI PER RISCHI ED ONERI</t>
  </si>
  <si>
    <t>Fondo per trattamento di quiescenza e obblighi simili</t>
  </si>
  <si>
    <t>Fondo per imposte</t>
  </si>
  <si>
    <t>Fondo per altri rischi ed oneri futuri</t>
  </si>
  <si>
    <t>Fondo per ripristino investimenti</t>
  </si>
  <si>
    <t>Fondo per svalutazione crediti</t>
  </si>
  <si>
    <t>fondo di riserva</t>
  </si>
  <si>
    <t>Fondo per garanzia prestiti</t>
  </si>
  <si>
    <t>Fondo per rinnovi contrattuali</t>
  </si>
  <si>
    <t>Cause legali in corso, liti, arbitraggi e risarcimenti</t>
  </si>
  <si>
    <t>TRATTAMENTO DI FINE RAPPORTO DI LAVORO SUBORDINATO</t>
  </si>
  <si>
    <t>DEBITI</t>
  </si>
  <si>
    <t>Debiti per obbligazioni</t>
  </si>
  <si>
    <t>Debiti verso le banche</t>
  </si>
  <si>
    <t>Debiti verso altri finanziatori</t>
  </si>
  <si>
    <t>Debiti per acconti</t>
  </si>
  <si>
    <t>Debiti verso imprese controllate</t>
  </si>
  <si>
    <t>Debiti verso imprese collegate</t>
  </si>
  <si>
    <t>Debiti verso lo Stato ed altri soggetti pubblici</t>
  </si>
  <si>
    <t>Debiti verso il personale</t>
  </si>
  <si>
    <t>Debiti verso fornitori</t>
  </si>
  <si>
    <t>Debiti tributari</t>
  </si>
  <si>
    <t>Debiti verso istituti di previdenza e sicurezza sociale</t>
  </si>
  <si>
    <t>Debiti verso iscritti, soci e terzi</t>
  </si>
  <si>
    <t>Debiti verso altri</t>
  </si>
  <si>
    <t>Debiti verso imprese controllanti</t>
  </si>
  <si>
    <t>Debiti rappresentati da titoli di credito</t>
  </si>
  <si>
    <t>Debiti verso altri enti pubblici e privati</t>
  </si>
  <si>
    <t>Debitii verso Federazioni Sportive Nazionali</t>
  </si>
  <si>
    <t>Debiti verso Discipline Sportive Associate</t>
  </si>
  <si>
    <t>Debiti verso Enti Promozione Sportiva</t>
  </si>
  <si>
    <t>Debiti verso Forze Armate ed Associazioni Benemerite</t>
  </si>
  <si>
    <t>Debiti verso altre unità CRI</t>
  </si>
  <si>
    <t>Ratei passivi</t>
  </si>
  <si>
    <t>Risconti passivi</t>
  </si>
  <si>
    <t>Riserve tecniche</t>
  </si>
  <si>
    <t>CONTI D'ORDINE PASSIVO</t>
  </si>
  <si>
    <t>impegni per acq. di beni con contratti già sottoscritti ma non ancora eseguiti, in tutto o in parte (es- pro- messe o preliminari di acquisto)</t>
  </si>
  <si>
    <t>Conto Economico</t>
  </si>
  <si>
    <t>Esercizio anno precedente</t>
  </si>
  <si>
    <t>Esercizio anno corrente</t>
  </si>
  <si>
    <t>VALORE DELLA PRODUZIONE</t>
  </si>
  <si>
    <t>Quote partecipazione iscritti specifiche gestioni</t>
  </si>
  <si>
    <t>Quote sociali</t>
  </si>
  <si>
    <t>Aliquote contributive a carico datori di lavoro e/o iscritti</t>
  </si>
  <si>
    <t>Proventi e corrispettivi per la produzione delle prestazioni e/o servizi</t>
  </si>
  <si>
    <t>Variazione delle rimanenze dei prodotti in corso di lavorazione, semilavorati e finiti</t>
  </si>
  <si>
    <t>Variazione dei lavori in corso su ordinazione</t>
  </si>
  <si>
    <t>Redditi e proventi patrimoniali</t>
  </si>
  <si>
    <t>Incrementi di immobilizzazioni per lavori interni</t>
  </si>
  <si>
    <t>Altri ricavi e proventi</t>
  </si>
  <si>
    <t>Altri ricavi</t>
  </si>
  <si>
    <t>Contributi da parte di altri enti del settore pubblico</t>
  </si>
  <si>
    <t>Contributi da parte delle province</t>
  </si>
  <si>
    <t>Contributi da parte dei comuni</t>
  </si>
  <si>
    <t>Contributi da parte delle regioni</t>
  </si>
  <si>
    <t>Contributi da parte dello Stato</t>
  </si>
  <si>
    <t>Altri Contributi</t>
  </si>
  <si>
    <t>Contributi da parte di Organismi pubblici esteri ed internazionali</t>
  </si>
  <si>
    <t>COSTI DELLA PRODUZIONE</t>
  </si>
  <si>
    <t>Per materie prime, sussidiarie, consumo e merci</t>
  </si>
  <si>
    <t>Acquisto materiale di consumo</t>
  </si>
  <si>
    <t>Acquisto di libri, riviste, giornali ed altre pubblicazioni</t>
  </si>
  <si>
    <t>Altri acquisti per materie prime, sussidiarie, consumo e merci</t>
  </si>
  <si>
    <t>Per servizi</t>
  </si>
  <si>
    <t>Accertamenti sanitari</t>
  </si>
  <si>
    <t>Assicurazioni</t>
  </si>
  <si>
    <t>Borse studio</t>
  </si>
  <si>
    <t>Borse di studio ed assegni di ricerca</t>
  </si>
  <si>
    <t>Collaborazioni coordinate e continuative, contratti d'opera e altre prestazioni occasionali</t>
  </si>
  <si>
    <t>Concorsi</t>
  </si>
  <si>
    <t>Costi per riscaldamento e conduzione impianti tecnici</t>
  </si>
  <si>
    <t>Cure, ricoveri e protesi</t>
  </si>
  <si>
    <t>Manutenzione ordinaria e riparazione mobili, apparecchiature e strumenti</t>
  </si>
  <si>
    <t>Manutenzione, noleggio ed esercizio di mezzi di trasporto</t>
  </si>
  <si>
    <t>Manutenzione, riparazione e adattamento locali e relativi impianti</t>
  </si>
  <si>
    <t>Organizzazione e partecipazione a convegni, congressi, mostre ed altre manifestazioni</t>
  </si>
  <si>
    <t>Per il funzionamento di commissioni, comitati</t>
  </si>
  <si>
    <t>Pubblicazioni e stampe dell'Ente</t>
  </si>
  <si>
    <t>Pubblicità</t>
  </si>
  <si>
    <t>Ricerche e studi</t>
  </si>
  <si>
    <t>Servizi informatici</t>
  </si>
  <si>
    <t>Spese di promozione e propaganda</t>
  </si>
  <si>
    <t>Spese di rappresentanza</t>
  </si>
  <si>
    <t>Spese di trasporto, spedizioni con corriere e facchinaggio</t>
  </si>
  <si>
    <t>Spese postali</t>
  </si>
  <si>
    <t>Studi ed incarichi di consulenza</t>
  </si>
  <si>
    <t>Vestiario e divise</t>
  </si>
  <si>
    <t>Vigilanza</t>
  </si>
  <si>
    <t>Utenze</t>
  </si>
  <si>
    <t>Acqua</t>
  </si>
  <si>
    <t>Energia elettrica</t>
  </si>
  <si>
    <t>Telefonia</t>
  </si>
  <si>
    <t>Energia elettrica soggette al contenimento art 48 DL 112/2008</t>
  </si>
  <si>
    <t>Altre uscite per l'acquisto di beni di consumo e di servizi</t>
  </si>
  <si>
    <t>Pubblicazioni e stampe dell'ente soggette al contenimento art 27 DL 112/2008</t>
  </si>
  <si>
    <t>Costi per riscaldamento soggette al contenimento art 48 DL 112/2008</t>
  </si>
  <si>
    <t>Manutenzione, noleggio ed esercizio autovetture soggette al contenimento art 6 c 14 DL 78/2010 e art 5 c 2 DL 95/2012</t>
  </si>
  <si>
    <t>Acquisto buoni taxi soggetti al contenimento art 6 c 14 DL 78/2010 e art 5 c 2 DL 95/2012</t>
  </si>
  <si>
    <t>Studi ed incarichi di consulenza soggette al contenimento art 6 c 7 DL 78/2010</t>
  </si>
  <si>
    <t>Organizzazione e partecipazione a convegni, congressi, mostre ed altre manifestazioni art 6 c 8 DL 78/2010</t>
  </si>
  <si>
    <t>Spese per sponsorizzazioni art 6 c 9 DL 78/2010</t>
  </si>
  <si>
    <t>Per godimento beni di terzi</t>
  </si>
  <si>
    <t>Fitto locali ed oneri accessori</t>
  </si>
  <si>
    <t>Leasing ed altre forme di locazione di beni mobili</t>
  </si>
  <si>
    <t>Noleggio di materiale tecnico</t>
  </si>
  <si>
    <t>Altre spese per godimento beni di terzi</t>
  </si>
  <si>
    <t>Per organi istituzionali</t>
  </si>
  <si>
    <t>Compensi, indennità e rimborsi ai componenti gli organi collegiali di amministrazione e altri</t>
  </si>
  <si>
    <t>Compensi, indennità e rimborsi ai componenti il collegio sindacale (o revisori)</t>
  </si>
  <si>
    <t>Oneri sociali su compensi organi istituzionali</t>
  </si>
  <si>
    <t>Altri costi per gli Organi dell'Ente</t>
  </si>
  <si>
    <t>Per prestazioni professionali</t>
  </si>
  <si>
    <t>Per il personale</t>
  </si>
  <si>
    <t>Stipendi personale dipendente a tempo indeterminato</t>
  </si>
  <si>
    <t>Stipendi personale dipendente a tempo determinato</t>
  </si>
  <si>
    <t>Arretrati per stipendi personale dipendente a tempo indeterminato</t>
  </si>
  <si>
    <t>Arretrati per stipendi personale dipendente a tempo determinato</t>
  </si>
  <si>
    <t>Spese per il miglioramento dell'efficienza dell'ente</t>
  </si>
  <si>
    <t>Indennità e rimborso spese viaggio per missioni all'interno</t>
  </si>
  <si>
    <t>Indennità e rimborso spese viaggio per missioni all'estero</t>
  </si>
  <si>
    <t>Altri trattamenti a favore del personale</t>
  </si>
  <si>
    <t>Oneri previdenziali e assistenziali</t>
  </si>
  <si>
    <t>Trattamento di fine rapporto</t>
  </si>
  <si>
    <t>Trattamento di quiescenza e simili</t>
  </si>
  <si>
    <t>Buoni pasto o mensa</t>
  </si>
  <si>
    <t>IRAP - Imposta regionale sulle attività produttive</t>
  </si>
  <si>
    <t>Altri costi per il personale</t>
  </si>
  <si>
    <t>Indennità e rimborso spese viaggio per missioni all’interno soggette al contenimento art 6 c 12 DL 78/2010</t>
  </si>
  <si>
    <t>Indennità e rimborso spese viaggio per missioni all’estero soggette al contenimento art 6 c 12 DL 78/2010</t>
  </si>
  <si>
    <t>Formazione del personale soggette al contenimento art 6 c 13 DL 78/2010</t>
  </si>
  <si>
    <t>Formazione ed aggiornamento del personale</t>
  </si>
  <si>
    <t>Ammortamenti e svalutazioni</t>
  </si>
  <si>
    <t>Ammortamento delle immobilizzazioni immateriali</t>
  </si>
  <si>
    <t>Ammortamento delle immobilizzazioni materiali</t>
  </si>
  <si>
    <t>Altre svalutazioni delle immobilizzazioni</t>
  </si>
  <si>
    <t>Svalutazione dei crediti compresi nell'attivo circolante e delle disponibilità liquide</t>
  </si>
  <si>
    <t>Variazioni delle rimanenze di materie prime, sussidiarie, di consumo e merci</t>
  </si>
  <si>
    <t>Tasse e tributi vari</t>
  </si>
  <si>
    <t>Oneri diversi di gestione</t>
  </si>
  <si>
    <t>Accantonamenti per rischi</t>
  </si>
  <si>
    <t>Accantonamenti ai fondi per oneri</t>
  </si>
  <si>
    <t>VERSAMENTI AL BILANCIO DELLO STATO</t>
  </si>
  <si>
    <t>Versamento da parte degli enti ed organismi pubblici della differenza delle spese di manutenzione ordinaria e straordinaria rideterminate secondo i criteri di cui ai commi da 615 a 626 dell'art. 2 della legge n. 244/2007</t>
  </si>
  <si>
    <t>Somme da versare ai sensi dell'art. 61, comma 17, del decreto legge 112/2008, da riassegnare ad apposito fondo di parte corrente, previsto dal medesimo comma</t>
  </si>
  <si>
    <t>- - - Somme da versare ai sensi dell'art. 61, comma 1, del D.L. 112/2008 spese per organismi collegiali</t>
  </si>
  <si>
    <t>- - - Somme da versare ai sensi dell'art. 61, comma 2 e 3, del D.L. 112/2008 spese per consulenze</t>
  </si>
  <si>
    <t>- - - Somme da versare ai sensi dell'art. 61, comma 5, del D.L. 112/2008 spese per relazioni pubbliche, convegni, mostre, pubblicità e di rappresentanza</t>
  </si>
  <si>
    <t>- - - Somme da versare ai sensi dell'art. 61, comma 6, del D.L. 112/2008 spese per sponsorizzazioni</t>
  </si>
  <si>
    <t>Versamento della quota pari all'1,5 per cento dell'importo posto a base di gara di un'opera o di un lavoro, comprensiva anche degli oneri previdenziali e assistenziali a carico dell'amministrazione, di cui all'articolo 61, comma 7-bis, del decreto legge n. 112/2008, convertito con modificazioni dalla legge n. 133/2008, da destinare al fondo di cui al comma 17 del medesimo articolo</t>
  </si>
  <si>
    <t>Versamento delle quote dei compensi per attività di arbritato e collaudi, da destinare alle finalità di cui all'articolo 61, comma 9, del decreto legge n. 112/2008</t>
  </si>
  <si>
    <t>Somme versate dagli enti e dalle amministrazioni dotati di autonomia finanziaria provenienti dalle riduzioni di spesa di cui all'art. 67 del decreto legge n. 112/2008</t>
  </si>
  <si>
    <t>Versamento delle somme connesse all'applicazione dell'art. 6, comma 21, del decreto legge n. 78/2010</t>
  </si>
  <si>
    <t>Versamento contenimento consumi intermedi di cui all’art.8, comma 3, del decreto legge 6 luglio 2012, n. 95</t>
  </si>
  <si>
    <t>Versamento contenimento acquisto mobili e arredi di cui Art.1, c.142, L. 24 dic.2012, n. 228</t>
  </si>
  <si>
    <t>Vers. ai sensi art. 16, c 5, DL 98/2011 delle economie previste dagli art. 12 e 16 del DL 98/2011</t>
  </si>
  <si>
    <t>DIFFERENZA TRA VALORE E COSTI DELLA PRODUZIONE</t>
  </si>
  <si>
    <t>PROVENTI E ONERI FINANZIARI</t>
  </si>
  <si>
    <t>Proventi da partecipazioni</t>
  </si>
  <si>
    <t>Altri proventi finanziari</t>
  </si>
  <si>
    <t>Interessi e altri oneri finanziari</t>
  </si>
  <si>
    <t>RETTIFICHE DI VALORE DI ATTIVITA' FINANZIARIE</t>
  </si>
  <si>
    <t>Rivalutazioni</t>
  </si>
  <si>
    <t>rivalutazioni di partecipazioni</t>
  </si>
  <si>
    <t>rivalutazioni di immobilizzazioni finanziarie</t>
  </si>
  <si>
    <t>rivalutazioni di titoli iscritti nell'attivo circolante</t>
  </si>
  <si>
    <t>altre rivalutazioni</t>
  </si>
  <si>
    <t>Svalutazioni</t>
  </si>
  <si>
    <t>svalutazioni di partecipazioni</t>
  </si>
  <si>
    <t>svalutazioni di immobilizzazioni finanziarie</t>
  </si>
  <si>
    <t>svalutazioni di titoli iscritti nell'attivo circolante</t>
  </si>
  <si>
    <t>altre svalutazioni</t>
  </si>
  <si>
    <t>PROVENTI E ONERI STRAORDINARI</t>
  </si>
  <si>
    <t>Proventi, con separata indicazione delle plusvalenze da alienazioni i cui ricavi non sono iscrivibili alla voce 'altri ricavi e proventi'</t>
  </si>
  <si>
    <t>Oneri straordinari, con separata indicazione delle minusvalenze da alienazioni i cui effetti contabili non sono iscrivibili alla voce 'oneri diversi di gestione'</t>
  </si>
  <si>
    <t>Sopravvenienze attive e insussistenze del passivo derivanti dalla gestione dei residui</t>
  </si>
  <si>
    <t>Sopravvenienze passive ed insussistenze dell'attivo derivanti dalla gestione dei residui</t>
  </si>
  <si>
    <t>RISULTATO PRIMA DELLE IMPOSTE</t>
  </si>
  <si>
    <t>Imposte dell'esercizio</t>
  </si>
  <si>
    <t>AVANZO/DISAVANZO/PAREGGIO ECONOMICO</t>
  </si>
  <si>
    <t>Bilancio finanziario</t>
  </si>
  <si>
    <t>Gestione di Competenza Previsioni definitive post-variazioni</t>
  </si>
  <si>
    <t>Gestione di Competenza Riscossioni-Pagamenti</t>
  </si>
  <si>
    <t>Gestione di Competenza Rimasti da riscuotere-pagare</t>
  </si>
  <si>
    <t>Gestione di Competenza Totale Accertamenti-Impegni</t>
  </si>
  <si>
    <t>Gestione dei residui attivi-passivi all inizio dell esercizio</t>
  </si>
  <si>
    <t>Gestione dei residui attivi-passivi Riscossioni-Pagamenti</t>
  </si>
  <si>
    <t>Gestione dei residui attivi-passivi Variazioni</t>
  </si>
  <si>
    <t>Gestione dei residui attivi-passivi Rimasti da riscuotere-pagare</t>
  </si>
  <si>
    <t>Gestione di cassa Previsioni</t>
  </si>
  <si>
    <t>Gestione di cassa Riscossioni-Pagamenti</t>
  </si>
  <si>
    <t>Totale dei residui attivi-passivi al termine dell esercizio</t>
  </si>
  <si>
    <t>TOTALE GENERALE ENTRATE</t>
  </si>
  <si>
    <t>PARTE I - ENTRATE</t>
  </si>
  <si>
    <t>TITOLO I - ENTRATE CORRENTI</t>
  </si>
  <si>
    <t>ENTRATE CONTRIBUTIVE</t>
  </si>
  <si>
    <t>ALIQUOTE CONTRIBUTIVE A CARICO DEI DATORI DI LAVORO E/O DEGLI ISCRITTI</t>
  </si>
  <si>
    <t>Aliquote contirbutive a carico dei datori di lavoro e/o degli iscritti</t>
  </si>
  <si>
    <t>QUOTE DI PARTECIPAZIONE DEGLI ISCRITTI ALL'ONERE DI SPECIFICHE GESTIONI</t>
  </si>
  <si>
    <t>Quote di partecipazione degli iscritti all' onere di specifiche gestioni</t>
  </si>
  <si>
    <t>QUOTE SOCIALI</t>
  </si>
  <si>
    <t>ALTRE ENTRATE CONTRIBUTIVE</t>
  </si>
  <si>
    <t>ENTRATE DERIVANTI DA TRASFERIMENTI CORRENTI</t>
  </si>
  <si>
    <t>TRASFERIMENTI CORRENTI DA PARTE DELLO STATO</t>
  </si>
  <si>
    <t>Trasferimenti correnti da Stato - Contributo ordinario</t>
  </si>
  <si>
    <t>Trasferimenti correnti da Stato - Contributi straordinari</t>
  </si>
  <si>
    <t>TRASFERIMENTI CORRENTI DA REGIONI</t>
  </si>
  <si>
    <t>Trasferimenti correnti da Regioni</t>
  </si>
  <si>
    <t>TRASFERIMENTI CORRENTI DA PROVINCE</t>
  </si>
  <si>
    <t>TRASFERIMENTI CORRENTI DA COMUNI</t>
  </si>
  <si>
    <t>TRASFERIMENTI CORRENTI DA ALTRI ENTI PUBBLICI</t>
  </si>
  <si>
    <t>Trasferimenti correnti da altri enti pubblici</t>
  </si>
  <si>
    <t>ALTRI TRASFERIMENTI CORRENTI</t>
  </si>
  <si>
    <t>TRASFERIMENTI CORRENTI DA PARTE DI ORGANISMI PUBBLICI ESTERI ED INTERNAZIONALI</t>
  </si>
  <si>
    <t>Trasferimenti correnti da parte di organismi pubblici esteri ed internazionali</t>
  </si>
  <si>
    <t>ALTRE ENTRATE</t>
  </si>
  <si>
    <t>ENTRATE DERIVANTI DALLA VENDITA DI BENI E DALLA PRESTAZIONE DI SERVIZI</t>
  </si>
  <si>
    <t>Altre entrate derivanti dalla vendita di beni e dalla prestazione di servizi</t>
  </si>
  <si>
    <t>Proventi derivanti dalla prestazione di servizi</t>
  </si>
  <si>
    <t>Realizzi per cessione materiale fuori uso</t>
  </si>
  <si>
    <t>Ricavi dalla vendita di pubblicazioni</t>
  </si>
  <si>
    <t>REDDITI E PROVENTI PATRIMONIALI</t>
  </si>
  <si>
    <t>Affitti di immobili</t>
  </si>
  <si>
    <t>Altri redditi e proventi patrimoniali</t>
  </si>
  <si>
    <t>Dividendi ed altri proventi su titoli azionari e partecipazioni</t>
  </si>
  <si>
    <t>Interessi attivi su mutui, depositi e conti correnti</t>
  </si>
  <si>
    <t>Interessi e premi su titoli a reddito fisso</t>
  </si>
  <si>
    <t>POSTE CORRETTIVE E COMPENSATIVE DI USCITE CORRENTI</t>
  </si>
  <si>
    <t>Recupero e rimborsi diversi</t>
  </si>
  <si>
    <t>ENTRATE NON CLASSIFICABILI IN ALTRE VOCI</t>
  </si>
  <si>
    <t>Entrate eventuali</t>
  </si>
  <si>
    <t>TITOLO II - ENTRATE IN CONTO CAPITALE</t>
  </si>
  <si>
    <t>ENTRATE PER ALIENAZIONE DI BENI PATRIMONIALI E RISCOSSIONE DI CREDITI</t>
  </si>
  <si>
    <t>ALIENAZIONE DI IMMOBILI E DIRITTI REALI</t>
  </si>
  <si>
    <t>ALIENAZIONI DI IMMOBILIZZAZIONI TECNICHE</t>
  </si>
  <si>
    <t>REALIZZO DI VALORI MOBILIARI</t>
  </si>
  <si>
    <t>Altre entrate per realizzo di valori mobiliari</t>
  </si>
  <si>
    <t>Cessioni di conferimenti e quote in altri enti</t>
  </si>
  <si>
    <t>Cessioni partecipazioni</t>
  </si>
  <si>
    <t>Realizzi di obbligazioni e cartelle fondiarie</t>
  </si>
  <si>
    <t>Realizzi di titoli emessi o garantiti dallo Stato</t>
  </si>
  <si>
    <t>Riscossioni di buoni postali</t>
  </si>
  <si>
    <t>Riscossioni di crediti diversi</t>
  </si>
  <si>
    <t>RISCOSSIONI CREDITI</t>
  </si>
  <si>
    <t>Incassi di annualità e semestralità scontate a terzi</t>
  </si>
  <si>
    <t>Prelevamenti di depositi bancari</t>
  </si>
  <si>
    <t>Riscossione di crediti diversi</t>
  </si>
  <si>
    <t>Riscossioni di mutui a medio e lungo termine</t>
  </si>
  <si>
    <t>Riscossioni di prestiti ed anticipazioni a breve termine</t>
  </si>
  <si>
    <t>Ritiro di depositi a cauzione presso terzi</t>
  </si>
  <si>
    <t>ENTRATE DERIVANTI DA TRASFERIMENTI IN CONTO CAPITALE</t>
  </si>
  <si>
    <t>TRASFERIMENTI PER INVESTIMENTI DALLO STATO</t>
  </si>
  <si>
    <t>Trasferimenti per investimenti dallo Stato</t>
  </si>
  <si>
    <t>TRASFERIMENTI PER INVESTIMENTI DA REGIONI</t>
  </si>
  <si>
    <t>TRASFERIMENTI PER INVESTIMENTI DA PROVINCE</t>
  </si>
  <si>
    <t>TRASFERIMENTI PER INVESTIMENTI DA COMUNI</t>
  </si>
  <si>
    <t>TRASFERIMENTI PER INVESTIMENTI DA ALTRI ENTI DEL SETTORE PUBBLICO</t>
  </si>
  <si>
    <t>ALTRI TRASFERIMENTI IN CONTO CAPITALE</t>
  </si>
  <si>
    <t>ACCENSIONE DI PRESTITI</t>
  </si>
  <si>
    <t>ASSUNZIONE DI MUTUI</t>
  </si>
  <si>
    <t>ASSUNZIONE DI ALTRI DEBITI FINANZIARI</t>
  </si>
  <si>
    <t>EMISSIONE DI OBBLIGAZIONI</t>
  </si>
  <si>
    <t>ALTRE ENTRATE PER ACCENSIONE DI PRESTITI</t>
  </si>
  <si>
    <t>TITOLO III - GESTIONI SPECIALI</t>
  </si>
  <si>
    <t>GESTIONI SPECIALI</t>
  </si>
  <si>
    <t>Gestioni Speciali</t>
  </si>
  <si>
    <t>TITOLO IV - PARTITE DI GIRO</t>
  </si>
  <si>
    <t>ENTRATE AVENTI NATURA DI PARTITE DI GIRO</t>
  </si>
  <si>
    <t>Altre entrate aventi natura di partite di giro</t>
  </si>
  <si>
    <t>Fondo economale</t>
  </si>
  <si>
    <t>I.V.A.</t>
  </si>
  <si>
    <t>P.O.M. Mis. 2</t>
  </si>
  <si>
    <t>Partite in sospeso</t>
  </si>
  <si>
    <t>Rimborsi di somme pagate per conto di terzi</t>
  </si>
  <si>
    <t>Ritenute diverse</t>
  </si>
  <si>
    <t>Ritenute erariali</t>
  </si>
  <si>
    <t>Ritenute previdenziali e assistenziali</t>
  </si>
  <si>
    <t>Trattenute per conto di terzi</t>
  </si>
  <si>
    <t>AVANZO DI AMMINISTRAZIONE UTILIZZATO/DISAVANZO DI COMPETENZA</t>
  </si>
  <si>
    <t>TOTALE GENERALE USCITE</t>
  </si>
  <si>
    <t>PARTE II - USCITE</t>
  </si>
  <si>
    <t>TITOLO I - USCITE CORRENTI</t>
  </si>
  <si>
    <t>FUNZIONAMENTO</t>
  </si>
  <si>
    <t>USCITE PER GLI ORGANI DELL'ENTE</t>
  </si>
  <si>
    <t>Altre uscite per gli organi dell'ente di varia natura</t>
  </si>
  <si>
    <t>Assegni e indennità alla presidenza</t>
  </si>
  <si>
    <t>Compensi, indennità e rimborsi agli Organi del Consiglio Scientifico</t>
  </si>
  <si>
    <t>compensi, indennità e rimborsi ai componenti il collegio sindacale (o revisori)</t>
  </si>
  <si>
    <t>ONERI PER IL PERSONALE IN ATTIVITA' DI SERVIZIO</t>
  </si>
  <si>
    <t>Altre indennità</t>
  </si>
  <si>
    <t xml:space="preserve">Altri oneri per il personale </t>
  </si>
  <si>
    <t>Altri oneri sociali a carico dell'Ente</t>
  </si>
  <si>
    <t>Arretrati di anni precedenti al personale a tempo determinato</t>
  </si>
  <si>
    <t>Arretrati di anni precedenti al personale a tempo indeterminato</t>
  </si>
  <si>
    <t>Competenze fisse al personale a tempo determinato</t>
  </si>
  <si>
    <t>Competenze fisse al personale a tempo indeterminato</t>
  </si>
  <si>
    <t>Fondo per il miglioramento dell'efficienza dell'ente</t>
  </si>
  <si>
    <t>Formazione del personale</t>
  </si>
  <si>
    <t>Imposta regionale sulle attività produttive - IRAP</t>
  </si>
  <si>
    <t>Indennità e rimborso spese di trasporto per trasferimenti</t>
  </si>
  <si>
    <t>Oneri previdenziali e assistenziali a carico dell'Ente</t>
  </si>
  <si>
    <t>USCITE PER L'ACQUISTO DI BENI DI CONSUMO E DI SERVIZI</t>
  </si>
  <si>
    <t>Acquisto di materiale di consumo e noleggio di materiale tecnico</t>
  </si>
  <si>
    <t>Acquisto vestiario e divise</t>
  </si>
  <si>
    <t>Combustibili per riscaldamento e spese per la conduzione degli impianti tecnici</t>
  </si>
  <si>
    <t>Leasing operativo ed altre forme di locazione di beni mobili</t>
  </si>
  <si>
    <t>Manutenzione ordinaria e riparazioni di mobili,  apparecchiature e strumenti</t>
  </si>
  <si>
    <t>Manutenzione, noleggio ed esercizio autovetture</t>
  </si>
  <si>
    <t>Manutenzione, riparazione e adattamento di locali e relativi impianti</t>
  </si>
  <si>
    <t>Onorari e compensi per speciali incarichi</t>
  </si>
  <si>
    <t>Premi di assicurazione</t>
  </si>
  <si>
    <t>Spese per pulizie</t>
  </si>
  <si>
    <t>Spese promozionali e propaganda</t>
  </si>
  <si>
    <t>Uscite di rappresentanza</t>
  </si>
  <si>
    <t>Uscite per accertamenti sanitari</t>
  </si>
  <si>
    <t>Uscite per concorsi</t>
  </si>
  <si>
    <t>Uscite per cure, ricoveri e protesi</t>
  </si>
  <si>
    <t>Uscite per il funzionamento di commissioni, comitati</t>
  </si>
  <si>
    <t>Uscite per l'energia elettrica</t>
  </si>
  <si>
    <t>Uscite per l'organizzazione e la partecipazione a convegni, congressi, mostre e altre manifestazioni</t>
  </si>
  <si>
    <t>Uscite per pubblicità</t>
  </si>
  <si>
    <t>Uscite per servizi informatici</t>
  </si>
  <si>
    <t>Uscite per studi ed incarichi di consulenza</t>
  </si>
  <si>
    <t>Uscite postali</t>
  </si>
  <si>
    <t>Telefonia fissa, mobile e per reti di trasmissione</t>
  </si>
  <si>
    <t xml:space="preserve">Utenze e canoni per acqua </t>
  </si>
  <si>
    <t>Vigilanza locali ed impianti</t>
  </si>
  <si>
    <t>Combustibili per riscaldamento e spese per la conduzione degli impianti tecnici soggette al contenimento art 48 DL 112/2008</t>
  </si>
  <si>
    <t>Uscite per studi ed incarichi di consulenza soggette al contenimento art 6 c 7 DL 78/2010</t>
  </si>
  <si>
    <t>Uscite per l'organizzazione e la partecipazione a convegni, congressi, mostre ed altre manifestazioni art 6 c 8 DL 78/2010</t>
  </si>
  <si>
    <t>INTERVENTI DIVERSI</t>
  </si>
  <si>
    <t>USCITE PER PRESTAZIONI ISTITUZIONALI</t>
  </si>
  <si>
    <t>Altre spese per attività istituzionali</t>
  </si>
  <si>
    <t>Premi</t>
  </si>
  <si>
    <t>Rendite</t>
  </si>
  <si>
    <t>Spese per attività divulgative, informative, studi e ricerche</t>
  </si>
  <si>
    <t>Dottorati, borse di studio ed assegni di ricerca</t>
  </si>
  <si>
    <t>Indennizzi</t>
  </si>
  <si>
    <t>TRASFERIMENTI PASSIVI</t>
  </si>
  <si>
    <t>Altri trasferimenti passivi</t>
  </si>
  <si>
    <t>Trasferimenti correnti a Province</t>
  </si>
  <si>
    <t>Trasferimenti correnti a Regioni</t>
  </si>
  <si>
    <t>Trasferimenti correnti ad altri enti pubblici</t>
  </si>
  <si>
    <t>Trasferimenti correnti ai Comuni</t>
  </si>
  <si>
    <t>Trasferimenti correnti allo Stato</t>
  </si>
  <si>
    <t>ONERI FINANZIARI</t>
  </si>
  <si>
    <t>Interessi passivi</t>
  </si>
  <si>
    <t>Commissioni bancarie ed altri oneri finanziari</t>
  </si>
  <si>
    <t>ONERI TRIBUTARI</t>
  </si>
  <si>
    <t>Imposte, tasse e tributi vari</t>
  </si>
  <si>
    <t>POSTE CORRETTIVE E COMPENSATIVE DI ENTRATE CORRENTI</t>
  </si>
  <si>
    <t>Restituzione e rimborsi diversi</t>
  </si>
  <si>
    <t xml:space="preserve">Altre poste correttive e compensative di entrate correnti </t>
  </si>
  <si>
    <t>USCITE NON CLASSIFICABILI IN ALTRE VOCI</t>
  </si>
  <si>
    <t>Altre uscite non classificabili in altre voci</t>
  </si>
  <si>
    <t>Fondo di riserva</t>
  </si>
  <si>
    <t>Fondo per i rinnovi contrattuali in corso</t>
  </si>
  <si>
    <t>Oneri vari straordinari</t>
  </si>
  <si>
    <t>Uscite di realizzo entrate</t>
  </si>
  <si>
    <t>Uscite per spese legali, liti, arbitraggi, risarcimenti ed accessori</t>
  </si>
  <si>
    <t>ONERI COMUNI CORRENTI</t>
  </si>
  <si>
    <t>TRATTAMENTI DI QUIESCENZA, INTEGRATIVI E SOSTITUTIVI</t>
  </si>
  <si>
    <t>ONERI PER IL PERSONALE IN QUIESCENZA</t>
  </si>
  <si>
    <t>Pensioni a carico dell'ente</t>
  </si>
  <si>
    <t>ACCANTONAMENTO AL TRATTAMENTO DI FINE RAPPORTO</t>
  </si>
  <si>
    <t>Accantonamenti TFR</t>
  </si>
  <si>
    <t>ALTRI TRATTAMENTI INTEGRATIVI E SOSTITUTIVI</t>
  </si>
  <si>
    <t>ACCANTONAMENTI A FONDI RISCHI ED ONERI</t>
  </si>
  <si>
    <t>Fondo rischi ed oneri</t>
  </si>
  <si>
    <t>Versam. da parte di enti ed organismi pubb. della diff. di spese di manutenzione ordin. e straord. rideterminate secondo i criteri di cui ai commi da 615 a 626 dell'art. 2 della legge n. 244/2007</t>
  </si>
  <si>
    <t>Somme da versare ai sensi dell'art. 61, comma 17, del decreto legge 112/2008 da riassegnare ad apposito fondo di parte corrente, previsto dal medesimo comma</t>
  </si>
  <si>
    <t>Somme da versare ai sensi dell'art. 61, comma 1, del D.L. 112/2008 spese per organismi collegiali</t>
  </si>
  <si>
    <t>Somme da versare ai sensi dell'art. 61, comma 2 e 3, del D.L. 112/2008 spese per consulenze</t>
  </si>
  <si>
    <t>Somme da versare ai sensi dell'art. 61, comma 5, del D.L. 112/2008 spese per relazioni pubbliche, convegni, mostre, pubblicità e di rappresentanza</t>
  </si>
  <si>
    <t>Somme da versare ai sensi dell'art. 61, comma 6, del D.L. 112/2008 spese per sponsorizzazioni</t>
  </si>
  <si>
    <t>Versamento della quota pari all'1,5 % dell'importo posto a base di gara di un'opera o di un lavoro comprensiva anche degli oneri previdenziali e assistenziali a carico dell'amministrazione, di cui all'articolo 61, comma 7-bis, del decreto legge n. 112/2008, convertito con modificazioni dalla legge n. 133/2008, da destinare al fondo di cui al comma 17 del medesimo articolo</t>
  </si>
  <si>
    <t>Versamento delle quote dei compensi per attività di arbritato e collaudi da destinare alle finalità di cui all'articolo 61, comma 9, del decreto legge n. 112/2008</t>
  </si>
  <si>
    <t>versamento delle somme connesse all’applicazione dell’art. 6, comma 21 del decreto legge n. 78/2010</t>
  </si>
  <si>
    <t>TITOLO II - USCITE IN CONTO CAPITALE</t>
  </si>
  <si>
    <t>INVESTIMENTI</t>
  </si>
  <si>
    <t>ACQUISIZIONE DI BENI DI USO DUREVOLE ED OPERE IMMOBILIARI</t>
  </si>
  <si>
    <t>Acquisti di diritti reali</t>
  </si>
  <si>
    <t>Acquisti immobili</t>
  </si>
  <si>
    <t>Altre acquisizioni di beni di uso durevole ed opere immobiliari</t>
  </si>
  <si>
    <t>Manutenzione straordinaria, ricostruzioni, ripristini e trasformazioni di immobili</t>
  </si>
  <si>
    <t>Uscite per costruzioni in corso</t>
  </si>
  <si>
    <t>ACQUISIZIONE DI IMMOBILIZZAZIONI TECNICHE</t>
  </si>
  <si>
    <t>Acquisti di automezzi</t>
  </si>
  <si>
    <t>Acquisti di impianti, attrezzature, macchinari e strumenti</t>
  </si>
  <si>
    <t>Acquisti di mobili e macchine d'ufficio</t>
  </si>
  <si>
    <t>Altre acquisizioni di immobilizzazioni tecniche</t>
  </si>
  <si>
    <t>Grandi manutenzioni di automezzi</t>
  </si>
  <si>
    <t>Ripristini, trasformazioni e manutenzione straordinaria impianti, attrezzature, macchinari e strumenti</t>
  </si>
  <si>
    <t>Acquisto di mobili ed arredi soggetti al contenimento Art.1, c.141, L. 24 dic.2012, n. 228</t>
  </si>
  <si>
    <t>ACQUISIZIONE DI IMMOBILIZZAZIONI IMMATERIALI</t>
  </si>
  <si>
    <t>Diritti di brevetto industriale e di utilizzazione delle opere dell'ingegno</t>
  </si>
  <si>
    <t>PARTECIPAZIONI E ACQUISTO DI VALORI MOBILIARI</t>
  </si>
  <si>
    <t>Acquisti di altri titoli di credito</t>
  </si>
  <si>
    <t>Acquisti titoli emessi o garantiti dallo Stato ed assimilati</t>
  </si>
  <si>
    <t>Altre partecipazioni e acquisto di valori mobiliari</t>
  </si>
  <si>
    <t>Conferimenti e quote di partecipazione al patrimonio di altri enti</t>
  </si>
  <si>
    <t>Depositi in buoni postali</t>
  </si>
  <si>
    <t>Sottoscrizioni e acquisti di partecipazioni azionarie</t>
  </si>
  <si>
    <t>CONCESSIONI DI CREDITI ED ANTICIPAZIONI</t>
  </si>
  <si>
    <t>Anticipazioni alle gestioni autonome</t>
  </si>
  <si>
    <t>Concessioni di crediti diversi</t>
  </si>
  <si>
    <t>Concessione di mutui a medio e lungo termine</t>
  </si>
  <si>
    <t>Concessioni di prestiti ed anticipazioni a breve termine</t>
  </si>
  <si>
    <t>Depositi a cauzione</t>
  </si>
  <si>
    <t>Sconti a terzi di annualità, semestralità ecc.</t>
  </si>
  <si>
    <t>TRASFERIMENTI PER INVESTIMENTI</t>
  </si>
  <si>
    <t>Trasferimenti per investimenti allo Stato</t>
  </si>
  <si>
    <t>Trasferimenti per investimenti a Regioni</t>
  </si>
  <si>
    <t>Trasferimenti per investimenti a Province</t>
  </si>
  <si>
    <t>Trasferimenti per investimenti ai Comuni</t>
  </si>
  <si>
    <t>Trasferimenti per investimenti ad altri enti pubblici</t>
  </si>
  <si>
    <t>INDENNITA' DI ANZIANITA' E SIMILARI AL PERSONALE CESSATO DAL SERVIZIO</t>
  </si>
  <si>
    <t>ONERI COMUNI IN CONTO CAPITALE</t>
  </si>
  <si>
    <t>RIMBORSI DI MUTUI</t>
  </si>
  <si>
    <t>RIMBORSI DI ANTICIPAZIONI PASSIVE</t>
  </si>
  <si>
    <t>Rimborsi di anticipazioni passive</t>
  </si>
  <si>
    <t>RIMBORSI DI OBBLIGAZIONI</t>
  </si>
  <si>
    <t>RESTITUZIONE ALLE GESTIONI AUTONOME DI ANTICIPAZIONI</t>
  </si>
  <si>
    <t>ESTINZIONE DEBITI DIVERSI</t>
  </si>
  <si>
    <t>ALTRI ONERI COMUNI IN CONTO CAPITALE</t>
  </si>
  <si>
    <t>ACCANTONAMENTI PER USCITE FUTURE</t>
  </si>
  <si>
    <t>ACCANTONAMENTO PER RIPRISTINO INVESTIMENTI</t>
  </si>
  <si>
    <t>USCITE AVENTI NATURA DI PARTITE DI GIRO</t>
  </si>
  <si>
    <t>Altre uscite aventi natura di partite di giro</t>
  </si>
  <si>
    <t>Partite in conto sospesi</t>
  </si>
  <si>
    <t>Somme pagate per conto di terzi</t>
  </si>
  <si>
    <t>Trattenute a favore di terzi</t>
  </si>
  <si>
    <t>COPERTURA DISAVANZO DI AMMINISTRAZIONE/AVANZO DI COMPETENZA</t>
  </si>
  <si>
    <t>Ente:</t>
  </si>
  <si>
    <t>ISTITUTO NAZIONALE DI ECONOMIA AGRARIA - INEA</t>
  </si>
  <si>
    <t>Codice Fiscale Ente:</t>
  </si>
  <si>
    <t>Anno:</t>
  </si>
  <si>
    <t>Stato:</t>
  </si>
  <si>
    <t>In lavorazione</t>
  </si>
  <si>
    <t>Fase:</t>
  </si>
  <si>
    <t>Consuntivo</t>
  </si>
  <si>
    <t>3cab0daa-c4a6-4059-9049-f068e048450a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</si>
</sst>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#,##0.000"/>
  </numFmts>
  <fonts count="37">
    <font>
      <sz val="10"/>
      <name val="Tahoma"/>
      <family val="0"/>
    </font>
    <font>
      <b/>
      <sz val="10"/>
      <name val="Tahoma"/>
      <family val="2"/>
    </font>
    <font>
      <sz val="10"/>
      <color indexed="26"/>
      <name val="Tahoma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0" fillId="33" borderId="12" xfId="0" applyFill="1" applyBorder="1" applyAlignment="1">
      <alignment wrapText="1"/>
    </xf>
    <xf numFmtId="4" fontId="0" fillId="34" borderId="11" xfId="0" applyNumberFormat="1" applyFill="1" applyBorder="1" applyAlignment="1">
      <alignment/>
    </xf>
    <xf numFmtId="4" fontId="0" fillId="0" borderId="11" xfId="0" applyNumberForma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4" fontId="1" fillId="34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0" fillId="33" borderId="12" xfId="0" applyFill="1" applyBorder="1" applyAlignment="1">
      <alignment wrapText="1" indent="1"/>
    </xf>
    <xf numFmtId="0" fontId="1" fillId="33" borderId="12" xfId="0" applyFont="1" applyFill="1" applyBorder="1" applyAlignment="1">
      <alignment wrapText="1" indent="1"/>
    </xf>
    <xf numFmtId="0" fontId="1" fillId="33" borderId="12" xfId="0" applyFont="1" applyFill="1" applyBorder="1" applyAlignment="1">
      <alignment wrapText="1" indent="2"/>
    </xf>
    <xf numFmtId="0" fontId="0" fillId="33" borderId="12" xfId="0" applyFill="1" applyBorder="1" applyAlignment="1">
      <alignment wrapText="1" indent="3"/>
    </xf>
    <xf numFmtId="0" fontId="1" fillId="33" borderId="12" xfId="0" applyFont="1" applyFill="1" applyBorder="1" applyAlignment="1">
      <alignment wrapText="1" indent="3"/>
    </xf>
    <xf numFmtId="0" fontId="0" fillId="33" borderId="12" xfId="0" applyFill="1" applyBorder="1" applyAlignment="1">
      <alignment wrapText="1" indent="4"/>
    </xf>
    <xf numFmtId="0" fontId="0" fillId="33" borderId="12" xfId="0" applyFill="1" applyBorder="1" applyAlignment="1">
      <alignment wrapText="1" indent="2"/>
    </xf>
    <xf numFmtId="0" fontId="1" fillId="33" borderId="12" xfId="0" applyFont="1" applyFill="1" applyBorder="1" applyAlignment="1">
      <alignment wrapText="1" indent="4"/>
    </xf>
    <xf numFmtId="0" fontId="0" fillId="33" borderId="12" xfId="0" applyFill="1" applyBorder="1" applyAlignment="1">
      <alignment wrapText="1" indent="5"/>
    </xf>
    <xf numFmtId="0" fontId="1" fillId="33" borderId="12" xfId="0" applyFont="1" applyFill="1" applyBorder="1" applyAlignment="1">
      <alignment wrapText="1" indent="5"/>
    </xf>
    <xf numFmtId="0" fontId="0" fillId="33" borderId="12" xfId="0" applyFill="1" applyBorder="1" applyAlignment="1">
      <alignment wrapText="1" indent="6"/>
    </xf>
    <xf numFmtId="0" fontId="0" fillId="33" borderId="11" xfId="0" applyFill="1" applyBorder="1" applyAlignment="1">
      <alignment/>
    </xf>
    <xf numFmtId="49" fontId="0" fillId="0" borderId="11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5D9F1"/>
      <rgbColor rgb="00D8D8D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8.7109375" style="1" customWidth="1"/>
    <col min="2" max="2" width="51.7109375" style="1" customWidth="1"/>
    <col min="3" max="50" width="9.8515625" style="1" customWidth="1"/>
  </cols>
  <sheetData>
    <row r="1" spans="1:2" ht="12.75">
      <c r="A1" s="24" t="s">
        <v>585</v>
      </c>
      <c r="B1" s="5" t="s">
        <v>586</v>
      </c>
    </row>
    <row r="2" spans="1:2" ht="12.75">
      <c r="A2" s="24" t="s">
        <v>587</v>
      </c>
      <c r="B2" s="25">
        <v>1008660589</v>
      </c>
    </row>
    <row r="3" spans="1:2" ht="12.75">
      <c r="A3" s="24" t="s">
        <v>588</v>
      </c>
      <c r="B3" s="25">
        <v>2013</v>
      </c>
    </row>
    <row r="4" spans="1:2" ht="12.75">
      <c r="A4" s="24" t="s">
        <v>589</v>
      </c>
      <c r="B4" s="5" t="s">
        <v>590</v>
      </c>
    </row>
    <row r="5" spans="1:2" ht="12.75">
      <c r="A5" s="24" t="s">
        <v>591</v>
      </c>
      <c r="B5" s="5" t="s">
        <v>592</v>
      </c>
    </row>
    <row r="10" ht="12.75" hidden="1">
      <c r="B10" s="1">
        <v>408</v>
      </c>
    </row>
    <row r="11" ht="12.75" hidden="1">
      <c r="B11" s="1">
        <v>8</v>
      </c>
    </row>
    <row r="12" ht="12.75" hidden="1">
      <c r="B12" s="1">
        <v>1</v>
      </c>
    </row>
    <row r="13" ht="12.75" hidden="1">
      <c r="B13" s="1">
        <v>1</v>
      </c>
    </row>
    <row r="14" ht="12.75" hidden="1">
      <c r="B14" s="1">
        <v>19220</v>
      </c>
    </row>
    <row r="15" ht="12.75" hidden="1">
      <c r="B15" s="1" t="s">
        <v>593</v>
      </c>
    </row>
  </sheetData>
  <sheetProtection password="D052" sheet="1" scenarios="1" formatColumns="0" formatRows="0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82"/>
  <sheetViews>
    <sheetView zoomScalePageLayoutView="0" workbookViewId="0" topLeftCell="A1">
      <pane xSplit="1" ySplit="2" topLeftCell="B25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91" sqref="A291"/>
    </sheetView>
  </sheetViews>
  <sheetFormatPr defaultColWidth="9.140625" defaultRowHeight="12.75"/>
  <cols>
    <col min="1" max="1" width="70.7109375" style="1" customWidth="1"/>
    <col min="2" max="12" width="15.7109375" style="1" customWidth="1"/>
    <col min="13" max="13" width="9.8515625" style="1" hidden="1" customWidth="1"/>
    <col min="14" max="50" width="9.8515625" style="1" customWidth="1"/>
  </cols>
  <sheetData>
    <row r="1" spans="1:13" ht="60" customHeight="1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0"/>
    </row>
    <row r="2" spans="1:13" ht="60" customHeight="1">
      <c r="A2" s="3" t="s">
        <v>332</v>
      </c>
      <c r="B2" s="4" t="s">
        <v>333</v>
      </c>
      <c r="C2" s="4" t="s">
        <v>334</v>
      </c>
      <c r="D2" s="4" t="s">
        <v>335</v>
      </c>
      <c r="E2" s="4" t="s">
        <v>336</v>
      </c>
      <c r="F2" s="4" t="s">
        <v>337</v>
      </c>
      <c r="G2" s="4" t="s">
        <v>338</v>
      </c>
      <c r="H2" s="4" t="s">
        <v>339</v>
      </c>
      <c r="I2" s="4" t="s">
        <v>340</v>
      </c>
      <c r="J2" s="4" t="s">
        <v>341</v>
      </c>
      <c r="K2" s="4" t="s">
        <v>342</v>
      </c>
      <c r="L2" s="4" t="s">
        <v>343</v>
      </c>
      <c r="M2" s="10"/>
    </row>
    <row r="3" spans="1:13" ht="12.75">
      <c r="A3" s="12" t="s">
        <v>344</v>
      </c>
      <c r="B3" s="11">
        <f aca="true" t="shared" si="0" ref="B3:L3">B4+B89</f>
        <v>56960136.66</v>
      </c>
      <c r="C3" s="11">
        <f t="shared" si="0"/>
        <v>21507425.21</v>
      </c>
      <c r="D3" s="11">
        <f t="shared" si="0"/>
        <v>19406877.269999996</v>
      </c>
      <c r="E3" s="11">
        <f t="shared" si="0"/>
        <v>42647187.86</v>
      </c>
      <c r="F3" s="11">
        <f t="shared" si="0"/>
        <v>50616702.480000004</v>
      </c>
      <c r="G3" s="11">
        <f t="shared" si="0"/>
        <v>11616678.32</v>
      </c>
      <c r="H3" s="11">
        <f t="shared" si="0"/>
        <v>1468064.5199999998</v>
      </c>
      <c r="I3" s="11">
        <f t="shared" si="0"/>
        <v>37531959.64</v>
      </c>
      <c r="J3" s="11">
        <f t="shared" si="0"/>
        <v>99722006.62</v>
      </c>
      <c r="K3" s="11">
        <f t="shared" si="0"/>
        <v>33124103.53</v>
      </c>
      <c r="L3" s="11">
        <f t="shared" si="0"/>
        <v>56938836.910000004</v>
      </c>
      <c r="M3" s="10">
        <v>454392</v>
      </c>
    </row>
    <row r="4" spans="1:13" ht="12.75">
      <c r="A4" s="14" t="s">
        <v>345</v>
      </c>
      <c r="B4" s="11">
        <f aca="true" t="shared" si="1" ref="B4:L4">B5+B42+B74+B77</f>
        <v>52074241.91</v>
      </c>
      <c r="C4" s="11">
        <f t="shared" si="1"/>
        <v>21507425.21</v>
      </c>
      <c r="D4" s="11">
        <f t="shared" si="1"/>
        <v>19406877.269999996</v>
      </c>
      <c r="E4" s="11">
        <f t="shared" si="1"/>
        <v>40914302.480000004</v>
      </c>
      <c r="F4" s="11">
        <f t="shared" si="1"/>
        <v>50616702.480000004</v>
      </c>
      <c r="G4" s="11">
        <f t="shared" si="1"/>
        <v>11616678.32</v>
      </c>
      <c r="H4" s="11">
        <f t="shared" si="1"/>
        <v>1468064.5199999998</v>
      </c>
      <c r="I4" s="11">
        <f t="shared" si="1"/>
        <v>37531959.64</v>
      </c>
      <c r="J4" s="11">
        <f t="shared" si="1"/>
        <v>99722006.62</v>
      </c>
      <c r="K4" s="11">
        <f t="shared" si="1"/>
        <v>33124103.53</v>
      </c>
      <c r="L4" s="11">
        <f t="shared" si="1"/>
        <v>56938836.910000004</v>
      </c>
      <c r="M4" s="10">
        <v>452191</v>
      </c>
    </row>
    <row r="5" spans="1:13" ht="12.75">
      <c r="A5" s="15" t="s">
        <v>346</v>
      </c>
      <c r="B5" s="11">
        <f aca="true" t="shared" si="2" ref="B5:L5">B6+B13+B26</f>
        <v>33019241.909999996</v>
      </c>
      <c r="C5" s="11">
        <f t="shared" si="2"/>
        <v>13978019.58</v>
      </c>
      <c r="D5" s="11">
        <f t="shared" si="2"/>
        <v>19049716.459999997</v>
      </c>
      <c r="E5" s="11">
        <f t="shared" si="2"/>
        <v>33027736.04</v>
      </c>
      <c r="F5" s="11">
        <f t="shared" si="2"/>
        <v>49687796.36</v>
      </c>
      <c r="G5" s="11">
        <f t="shared" si="2"/>
        <v>11142333.14</v>
      </c>
      <c r="H5" s="11">
        <f t="shared" si="2"/>
        <v>1308957.7899999998</v>
      </c>
      <c r="I5" s="11">
        <f t="shared" si="2"/>
        <v>37236505.43</v>
      </c>
      <c r="J5" s="11">
        <f t="shared" si="2"/>
        <v>79820321.09</v>
      </c>
      <c r="K5" s="11">
        <f t="shared" si="2"/>
        <v>25120352.72</v>
      </c>
      <c r="L5" s="11">
        <f t="shared" si="2"/>
        <v>56286221.89</v>
      </c>
      <c r="M5" s="10">
        <v>452474</v>
      </c>
    </row>
    <row r="6" spans="1:13" ht="12.75">
      <c r="A6" s="17" t="s">
        <v>347</v>
      </c>
      <c r="B6" s="11">
        <f aca="true" t="shared" si="3" ref="B6:L6">B7+B9+B11+B12</f>
        <v>0</v>
      </c>
      <c r="C6" s="11">
        <f t="shared" si="3"/>
        <v>0</v>
      </c>
      <c r="D6" s="11">
        <f t="shared" si="3"/>
        <v>0</v>
      </c>
      <c r="E6" s="11">
        <f t="shared" si="3"/>
        <v>0</v>
      </c>
      <c r="F6" s="11">
        <f t="shared" si="3"/>
        <v>0</v>
      </c>
      <c r="G6" s="11">
        <f t="shared" si="3"/>
        <v>0</v>
      </c>
      <c r="H6" s="11">
        <f t="shared" si="3"/>
        <v>0</v>
      </c>
      <c r="I6" s="11">
        <f t="shared" si="3"/>
        <v>0</v>
      </c>
      <c r="J6" s="11">
        <f t="shared" si="3"/>
        <v>0</v>
      </c>
      <c r="K6" s="11">
        <f t="shared" si="3"/>
        <v>0</v>
      </c>
      <c r="L6" s="11">
        <f t="shared" si="3"/>
        <v>0</v>
      </c>
      <c r="M6" s="10">
        <v>454432</v>
      </c>
    </row>
    <row r="7" spans="1:13" ht="25.5">
      <c r="A7" s="20" t="s">
        <v>348</v>
      </c>
      <c r="B7" s="11">
        <f aca="true" t="shared" si="4" ref="B7:L7">B8</f>
        <v>0</v>
      </c>
      <c r="C7" s="11">
        <f t="shared" si="4"/>
        <v>0</v>
      </c>
      <c r="D7" s="11">
        <f t="shared" si="4"/>
        <v>0</v>
      </c>
      <c r="E7" s="11">
        <f t="shared" si="4"/>
        <v>0</v>
      </c>
      <c r="F7" s="11">
        <f t="shared" si="4"/>
        <v>0</v>
      </c>
      <c r="G7" s="11">
        <f t="shared" si="4"/>
        <v>0</v>
      </c>
      <c r="H7" s="11">
        <f t="shared" si="4"/>
        <v>0</v>
      </c>
      <c r="I7" s="11">
        <f t="shared" si="4"/>
        <v>0</v>
      </c>
      <c r="J7" s="11">
        <f t="shared" si="4"/>
        <v>0</v>
      </c>
      <c r="K7" s="11">
        <f t="shared" si="4"/>
        <v>0</v>
      </c>
      <c r="L7" s="11">
        <f t="shared" si="4"/>
        <v>0</v>
      </c>
      <c r="M7" s="10">
        <v>454176</v>
      </c>
    </row>
    <row r="8" spans="1:13" ht="12.75">
      <c r="A8" s="21" t="s">
        <v>349</v>
      </c>
      <c r="B8" s="9">
        <v>0</v>
      </c>
      <c r="C8" s="9">
        <v>0</v>
      </c>
      <c r="D8" s="9">
        <v>0</v>
      </c>
      <c r="E8" s="8">
        <f>+C8+D8</f>
        <v>0</v>
      </c>
      <c r="F8" s="9">
        <v>0</v>
      </c>
      <c r="G8" s="9">
        <v>0</v>
      </c>
      <c r="H8" s="9">
        <v>0</v>
      </c>
      <c r="I8" s="8">
        <f>+F8-G8-H8</f>
        <v>0</v>
      </c>
      <c r="J8" s="9">
        <v>0</v>
      </c>
      <c r="K8" s="8">
        <f>+C8+G8</f>
        <v>0</v>
      </c>
      <c r="L8" s="8">
        <f>+D8+I8</f>
        <v>0</v>
      </c>
      <c r="M8" s="10">
        <v>452198</v>
      </c>
    </row>
    <row r="9" spans="1:13" ht="25.5">
      <c r="A9" s="20" t="s">
        <v>350</v>
      </c>
      <c r="B9" s="11">
        <f aca="true" t="shared" si="5" ref="B9:L9">B10</f>
        <v>0</v>
      </c>
      <c r="C9" s="11">
        <f t="shared" si="5"/>
        <v>0</v>
      </c>
      <c r="D9" s="11">
        <f t="shared" si="5"/>
        <v>0</v>
      </c>
      <c r="E9" s="11">
        <f t="shared" si="5"/>
        <v>0</v>
      </c>
      <c r="F9" s="11">
        <f t="shared" si="5"/>
        <v>0</v>
      </c>
      <c r="G9" s="11">
        <f t="shared" si="5"/>
        <v>0</v>
      </c>
      <c r="H9" s="11">
        <f t="shared" si="5"/>
        <v>0</v>
      </c>
      <c r="I9" s="11">
        <f t="shared" si="5"/>
        <v>0</v>
      </c>
      <c r="J9" s="11">
        <f t="shared" si="5"/>
        <v>0</v>
      </c>
      <c r="K9" s="11">
        <f t="shared" si="5"/>
        <v>0</v>
      </c>
      <c r="L9" s="11">
        <f t="shared" si="5"/>
        <v>0</v>
      </c>
      <c r="M9" s="10">
        <v>452796</v>
      </c>
    </row>
    <row r="10" spans="1:13" ht="12.75">
      <c r="A10" s="21" t="s">
        <v>351</v>
      </c>
      <c r="B10" s="9">
        <v>0</v>
      </c>
      <c r="C10" s="9">
        <v>0</v>
      </c>
      <c r="D10" s="9">
        <v>0</v>
      </c>
      <c r="E10" s="8">
        <f>+C10+D10</f>
        <v>0</v>
      </c>
      <c r="F10" s="9">
        <v>0</v>
      </c>
      <c r="G10" s="9">
        <v>0</v>
      </c>
      <c r="H10" s="9">
        <v>0</v>
      </c>
      <c r="I10" s="8">
        <f>+F10-G10-H10</f>
        <v>0</v>
      </c>
      <c r="J10" s="9">
        <v>0</v>
      </c>
      <c r="K10" s="8">
        <f>+C10+G10</f>
        <v>0</v>
      </c>
      <c r="L10" s="8">
        <f>+D10+I10</f>
        <v>0</v>
      </c>
      <c r="M10" s="10">
        <v>454423</v>
      </c>
    </row>
    <row r="11" spans="1:13" ht="12.75">
      <c r="A11" s="18" t="s">
        <v>352</v>
      </c>
      <c r="B11" s="9">
        <v>0</v>
      </c>
      <c r="C11" s="9">
        <v>0</v>
      </c>
      <c r="D11" s="9">
        <v>0</v>
      </c>
      <c r="E11" s="8">
        <f>+C11+D11</f>
        <v>0</v>
      </c>
      <c r="F11" s="9">
        <v>0</v>
      </c>
      <c r="G11" s="9">
        <v>0</v>
      </c>
      <c r="H11" s="9">
        <v>0</v>
      </c>
      <c r="I11" s="8">
        <f>+F11-G11-H11</f>
        <v>0</v>
      </c>
      <c r="J11" s="9">
        <v>0</v>
      </c>
      <c r="K11" s="8">
        <f>+C11+G11</f>
        <v>0</v>
      </c>
      <c r="L11" s="8">
        <f>+D11+I11</f>
        <v>0</v>
      </c>
      <c r="M11" s="10">
        <v>453882</v>
      </c>
    </row>
    <row r="12" spans="1:13" ht="12.75">
      <c r="A12" s="18" t="s">
        <v>353</v>
      </c>
      <c r="B12" s="9">
        <v>0</v>
      </c>
      <c r="C12" s="9">
        <v>0</v>
      </c>
      <c r="D12" s="9">
        <v>0</v>
      </c>
      <c r="E12" s="8">
        <f>+C12+D12</f>
        <v>0</v>
      </c>
      <c r="F12" s="9">
        <v>0</v>
      </c>
      <c r="G12" s="9">
        <v>0</v>
      </c>
      <c r="H12" s="9">
        <v>0</v>
      </c>
      <c r="I12" s="8">
        <f>+F12-G12-H12</f>
        <v>0</v>
      </c>
      <c r="J12" s="9">
        <v>0</v>
      </c>
      <c r="K12" s="8">
        <f>+C12+G12</f>
        <v>0</v>
      </c>
      <c r="L12" s="8">
        <f>+D12+I12</f>
        <v>0</v>
      </c>
      <c r="M12" s="10">
        <v>454364</v>
      </c>
    </row>
    <row r="13" spans="1:13" ht="12.75">
      <c r="A13" s="17" t="s">
        <v>354</v>
      </c>
      <c r="B13" s="11">
        <f aca="true" t="shared" si="6" ref="B13:L13">B14+B17+B19+B20+B21+B23+B24</f>
        <v>32879746.799999997</v>
      </c>
      <c r="C13" s="11">
        <f t="shared" si="6"/>
        <v>13850278.48</v>
      </c>
      <c r="D13" s="11">
        <f t="shared" si="6"/>
        <v>19049641.599999998</v>
      </c>
      <c r="E13" s="11">
        <f t="shared" si="6"/>
        <v>32899920.08</v>
      </c>
      <c r="F13" s="11">
        <f t="shared" si="6"/>
        <v>49680226.06</v>
      </c>
      <c r="G13" s="11">
        <f t="shared" si="6"/>
        <v>11134817.51</v>
      </c>
      <c r="H13" s="11">
        <f t="shared" si="6"/>
        <v>1308957.7899999998</v>
      </c>
      <c r="I13" s="11">
        <f t="shared" si="6"/>
        <v>37236450.76</v>
      </c>
      <c r="J13" s="11">
        <f t="shared" si="6"/>
        <v>79673556.31</v>
      </c>
      <c r="K13" s="11">
        <f t="shared" si="6"/>
        <v>24985095.99</v>
      </c>
      <c r="L13" s="11">
        <f t="shared" si="6"/>
        <v>56286092.36</v>
      </c>
      <c r="M13" s="10">
        <v>453047</v>
      </c>
    </row>
    <row r="14" spans="1:13" ht="12.75">
      <c r="A14" s="20" t="s">
        <v>355</v>
      </c>
      <c r="B14" s="11">
        <f aca="true" t="shared" si="7" ref="B14:L14">B15+B16</f>
        <v>19921072.86</v>
      </c>
      <c r="C14" s="11">
        <f t="shared" si="7"/>
        <v>10305695.13</v>
      </c>
      <c r="D14" s="11">
        <f t="shared" si="7"/>
        <v>9623321.11</v>
      </c>
      <c r="E14" s="11">
        <f t="shared" si="7"/>
        <v>19929016.24</v>
      </c>
      <c r="F14" s="11">
        <f t="shared" si="7"/>
        <v>30550494.84</v>
      </c>
      <c r="G14" s="11">
        <f t="shared" si="7"/>
        <v>7509418.87</v>
      </c>
      <c r="H14" s="11">
        <f t="shared" si="7"/>
        <v>885452.95</v>
      </c>
      <c r="I14" s="11">
        <f t="shared" si="7"/>
        <v>22155623.02</v>
      </c>
      <c r="J14" s="11">
        <f t="shared" si="7"/>
        <v>49750527.13</v>
      </c>
      <c r="K14" s="11">
        <f t="shared" si="7"/>
        <v>17815114</v>
      </c>
      <c r="L14" s="11">
        <f t="shared" si="7"/>
        <v>31778944.13</v>
      </c>
      <c r="M14" s="10">
        <v>453065</v>
      </c>
    </row>
    <row r="15" spans="1:13" ht="12.75">
      <c r="A15" s="21" t="s">
        <v>356</v>
      </c>
      <c r="B15" s="9">
        <v>660232</v>
      </c>
      <c r="C15" s="9">
        <v>668175.38</v>
      </c>
      <c r="D15" s="9">
        <v>0</v>
      </c>
      <c r="E15" s="8">
        <f>+C15+D15</f>
        <v>668175.38</v>
      </c>
      <c r="F15" s="9">
        <v>0</v>
      </c>
      <c r="G15" s="9">
        <v>0</v>
      </c>
      <c r="H15" s="9">
        <v>0</v>
      </c>
      <c r="I15" s="8">
        <f>+F15-G15-H15</f>
        <v>0</v>
      </c>
      <c r="J15" s="9">
        <v>660232</v>
      </c>
      <c r="K15" s="8">
        <f>+C15+G15</f>
        <v>668175.38</v>
      </c>
      <c r="L15" s="8">
        <f>+D15+I15</f>
        <v>0</v>
      </c>
      <c r="M15" s="10">
        <v>453226</v>
      </c>
    </row>
    <row r="16" spans="1:13" ht="12.75">
      <c r="A16" s="21" t="s">
        <v>357</v>
      </c>
      <c r="B16" s="9">
        <v>19260840.86</v>
      </c>
      <c r="C16" s="9">
        <v>9637519.75</v>
      </c>
      <c r="D16" s="9">
        <v>9623321.11</v>
      </c>
      <c r="E16" s="8">
        <f>+C16+D16</f>
        <v>19260840.86</v>
      </c>
      <c r="F16" s="9">
        <v>30550494.84</v>
      </c>
      <c r="G16" s="9">
        <v>7509418.87</v>
      </c>
      <c r="H16" s="9">
        <v>885452.95</v>
      </c>
      <c r="I16" s="8">
        <f>+F16-G16-H16</f>
        <v>22155623.02</v>
      </c>
      <c r="J16" s="9">
        <v>49090295.13</v>
      </c>
      <c r="K16" s="8">
        <f>+C16+G16</f>
        <v>17146938.62</v>
      </c>
      <c r="L16" s="8">
        <f>+D16+I16</f>
        <v>31778944.13</v>
      </c>
      <c r="M16" s="10">
        <v>453703</v>
      </c>
    </row>
    <row r="17" spans="1:13" ht="12.75">
      <c r="A17" s="20" t="s">
        <v>358</v>
      </c>
      <c r="B17" s="11">
        <f aca="true" t="shared" si="8" ref="B17:L17">B18</f>
        <v>6569127.52</v>
      </c>
      <c r="C17" s="11">
        <f t="shared" si="8"/>
        <v>1465634.69</v>
      </c>
      <c r="D17" s="11">
        <f t="shared" si="8"/>
        <v>5103492.83</v>
      </c>
      <c r="E17" s="11">
        <f t="shared" si="8"/>
        <v>6569127.52</v>
      </c>
      <c r="F17" s="11">
        <f t="shared" si="8"/>
        <v>9228842.61</v>
      </c>
      <c r="G17" s="11">
        <f t="shared" si="8"/>
        <v>2663853.61</v>
      </c>
      <c r="H17" s="11">
        <f t="shared" si="8"/>
        <v>153654.48</v>
      </c>
      <c r="I17" s="11">
        <f t="shared" si="8"/>
        <v>6411334.52</v>
      </c>
      <c r="J17" s="11">
        <f t="shared" si="8"/>
        <v>14602248.8</v>
      </c>
      <c r="K17" s="11">
        <f t="shared" si="8"/>
        <v>4129488.3</v>
      </c>
      <c r="L17" s="11">
        <f t="shared" si="8"/>
        <v>11514827.35</v>
      </c>
      <c r="M17" s="10">
        <v>453524</v>
      </c>
    </row>
    <row r="18" spans="1:13" ht="12.75">
      <c r="A18" s="21" t="s">
        <v>359</v>
      </c>
      <c r="B18" s="9">
        <v>6569127.52</v>
      </c>
      <c r="C18" s="9">
        <v>1465634.69</v>
      </c>
      <c r="D18" s="9">
        <v>5103492.83</v>
      </c>
      <c r="E18" s="8">
        <f>+C18+D18</f>
        <v>6569127.52</v>
      </c>
      <c r="F18" s="9">
        <v>9228842.61</v>
      </c>
      <c r="G18" s="9">
        <v>2663853.61</v>
      </c>
      <c r="H18" s="9">
        <v>153654.48</v>
      </c>
      <c r="I18" s="8">
        <f>+F18-G18-H18</f>
        <v>6411334.52</v>
      </c>
      <c r="J18" s="9">
        <v>14602248.8</v>
      </c>
      <c r="K18" s="8">
        <f>+C18+G18</f>
        <v>4129488.3</v>
      </c>
      <c r="L18" s="8">
        <f>+D18+I18</f>
        <v>11514827.35</v>
      </c>
      <c r="M18" s="10">
        <v>452577</v>
      </c>
    </row>
    <row r="19" spans="1:13" ht="12.75">
      <c r="A19" s="18" t="s">
        <v>360</v>
      </c>
      <c r="B19" s="9">
        <v>96000</v>
      </c>
      <c r="C19" s="9">
        <v>10000</v>
      </c>
      <c r="D19" s="9">
        <v>86000</v>
      </c>
      <c r="E19" s="8">
        <f>+C19+D19</f>
        <v>96000</v>
      </c>
      <c r="F19" s="9">
        <v>0</v>
      </c>
      <c r="G19" s="9">
        <v>0</v>
      </c>
      <c r="H19" s="9">
        <v>0</v>
      </c>
      <c r="I19" s="8">
        <f>+F19-G19-H19</f>
        <v>0</v>
      </c>
      <c r="J19" s="9">
        <v>96000</v>
      </c>
      <c r="K19" s="8">
        <f>+C19+G19</f>
        <v>10000</v>
      </c>
      <c r="L19" s="8">
        <f>+D19+I19</f>
        <v>86000</v>
      </c>
      <c r="M19" s="10">
        <v>452141</v>
      </c>
    </row>
    <row r="20" spans="1:13" ht="12.75">
      <c r="A20" s="18" t="s">
        <v>361</v>
      </c>
      <c r="B20" s="9">
        <v>0</v>
      </c>
      <c r="C20" s="9">
        <v>0</v>
      </c>
      <c r="D20" s="9">
        <v>0</v>
      </c>
      <c r="E20" s="8">
        <f>+C20+D20</f>
        <v>0</v>
      </c>
      <c r="F20" s="9">
        <v>0</v>
      </c>
      <c r="G20" s="9">
        <v>0</v>
      </c>
      <c r="H20" s="9">
        <v>0</v>
      </c>
      <c r="I20" s="8">
        <f>+F20-G20-H20</f>
        <v>0</v>
      </c>
      <c r="J20" s="9">
        <v>0</v>
      </c>
      <c r="K20" s="8">
        <f>+C20+G20</f>
        <v>0</v>
      </c>
      <c r="L20" s="8">
        <f>+D20+I20</f>
        <v>0</v>
      </c>
      <c r="M20" s="10">
        <v>453239</v>
      </c>
    </row>
    <row r="21" spans="1:13" ht="12.75">
      <c r="A21" s="20" t="s">
        <v>362</v>
      </c>
      <c r="B21" s="11">
        <f aca="true" t="shared" si="9" ref="B21:L21">B22</f>
        <v>1090371.3</v>
      </c>
      <c r="C21" s="11">
        <f t="shared" si="9"/>
        <v>50466.3</v>
      </c>
      <c r="D21" s="11">
        <f t="shared" si="9"/>
        <v>1014759</v>
      </c>
      <c r="E21" s="11">
        <f t="shared" si="9"/>
        <v>1065225.3</v>
      </c>
      <c r="F21" s="11">
        <f t="shared" si="9"/>
        <v>1323654.19</v>
      </c>
      <c r="G21" s="11">
        <f t="shared" si="9"/>
        <v>663354.04</v>
      </c>
      <c r="H21" s="11">
        <f t="shared" si="9"/>
        <v>6277.23</v>
      </c>
      <c r="I21" s="11">
        <f t="shared" si="9"/>
        <v>654022.9199999999</v>
      </c>
      <c r="J21" s="11">
        <f t="shared" si="9"/>
        <v>2104771.3</v>
      </c>
      <c r="K21" s="11">
        <f t="shared" si="9"/>
        <v>713820.3400000001</v>
      </c>
      <c r="L21" s="11">
        <f t="shared" si="9"/>
        <v>1668781.92</v>
      </c>
      <c r="M21" s="10">
        <v>454325</v>
      </c>
    </row>
    <row r="22" spans="1:13" ht="12.75">
      <c r="A22" s="21" t="s">
        <v>363</v>
      </c>
      <c r="B22" s="9">
        <v>1090371.3</v>
      </c>
      <c r="C22" s="9">
        <v>50466.3</v>
      </c>
      <c r="D22" s="9">
        <v>1014759</v>
      </c>
      <c r="E22" s="8">
        <f>+C22+D22</f>
        <v>1065225.3</v>
      </c>
      <c r="F22" s="9">
        <v>1323654.19</v>
      </c>
      <c r="G22" s="9">
        <v>663354.04</v>
      </c>
      <c r="H22" s="9">
        <v>6277.23</v>
      </c>
      <c r="I22" s="8">
        <f>+F22-G22-H22</f>
        <v>654022.9199999999</v>
      </c>
      <c r="J22" s="9">
        <v>2104771.3</v>
      </c>
      <c r="K22" s="8">
        <f>+C22+G22</f>
        <v>713820.3400000001</v>
      </c>
      <c r="L22" s="8">
        <f>+D22+I22</f>
        <v>1668781.92</v>
      </c>
      <c r="M22" s="10">
        <v>452400</v>
      </c>
    </row>
    <row r="23" spans="1:13" ht="12.75">
      <c r="A23" s="18" t="s">
        <v>364</v>
      </c>
      <c r="B23" s="9">
        <v>666488.13</v>
      </c>
      <c r="C23" s="9">
        <v>460461.36</v>
      </c>
      <c r="D23" s="9">
        <v>206023.52</v>
      </c>
      <c r="E23" s="8">
        <f>+C23+D23</f>
        <v>666484.88</v>
      </c>
      <c r="F23" s="9">
        <v>520687.35</v>
      </c>
      <c r="G23" s="9">
        <v>58217.75</v>
      </c>
      <c r="H23" s="9">
        <v>21129.69</v>
      </c>
      <c r="I23" s="8">
        <f>+F23-G23-H23</f>
        <v>441339.91</v>
      </c>
      <c r="J23" s="9">
        <v>1165821</v>
      </c>
      <c r="K23" s="8">
        <f>+C23+G23</f>
        <v>518679.11</v>
      </c>
      <c r="L23" s="8">
        <f>+D23+I23</f>
        <v>647363.4299999999</v>
      </c>
      <c r="M23" s="10">
        <v>452280</v>
      </c>
    </row>
    <row r="24" spans="1:13" ht="25.5">
      <c r="A24" s="20" t="s">
        <v>365</v>
      </c>
      <c r="B24" s="11">
        <f aca="true" t="shared" si="10" ref="B24:L24">B25</f>
        <v>4536686.99</v>
      </c>
      <c r="C24" s="11">
        <f t="shared" si="10"/>
        <v>1558021</v>
      </c>
      <c r="D24" s="11">
        <f t="shared" si="10"/>
        <v>3016045.14</v>
      </c>
      <c r="E24" s="11">
        <f t="shared" si="10"/>
        <v>4574066.140000001</v>
      </c>
      <c r="F24" s="11">
        <f t="shared" si="10"/>
        <v>8056547.07</v>
      </c>
      <c r="G24" s="11">
        <f t="shared" si="10"/>
        <v>239973.24</v>
      </c>
      <c r="H24" s="11">
        <f t="shared" si="10"/>
        <v>242443.44</v>
      </c>
      <c r="I24" s="11">
        <f t="shared" si="10"/>
        <v>7574130.39</v>
      </c>
      <c r="J24" s="11">
        <f t="shared" si="10"/>
        <v>11954188.08</v>
      </c>
      <c r="K24" s="11">
        <f t="shared" si="10"/>
        <v>1797994.24</v>
      </c>
      <c r="L24" s="11">
        <f t="shared" si="10"/>
        <v>10590175.53</v>
      </c>
      <c r="M24" s="10">
        <v>452797</v>
      </c>
    </row>
    <row r="25" spans="1:13" ht="25.5">
      <c r="A25" s="21" t="s">
        <v>366</v>
      </c>
      <c r="B25" s="9">
        <v>4536686.99</v>
      </c>
      <c r="C25" s="9">
        <v>1558021</v>
      </c>
      <c r="D25" s="9">
        <v>3016045.14</v>
      </c>
      <c r="E25" s="8">
        <f>+C25+D25</f>
        <v>4574066.140000001</v>
      </c>
      <c r="F25" s="9">
        <v>8056547.07</v>
      </c>
      <c r="G25" s="9">
        <v>239973.24</v>
      </c>
      <c r="H25" s="9">
        <v>242443.44</v>
      </c>
      <c r="I25" s="8">
        <f>+F25-G25-H25</f>
        <v>7574130.39</v>
      </c>
      <c r="J25" s="9">
        <v>11954188.08</v>
      </c>
      <c r="K25" s="8">
        <f>+C25+G25</f>
        <v>1797994.24</v>
      </c>
      <c r="L25" s="8">
        <f>+D25+I25</f>
        <v>10590175.53</v>
      </c>
      <c r="M25" s="10">
        <v>452255</v>
      </c>
    </row>
    <row r="26" spans="1:13" ht="12.75">
      <c r="A26" s="17" t="s">
        <v>367</v>
      </c>
      <c r="B26" s="11">
        <f aca="true" t="shared" si="11" ref="B26:L26">B27+B32+B38+B40</f>
        <v>139495.11</v>
      </c>
      <c r="C26" s="11">
        <f t="shared" si="11"/>
        <v>127741.09999999999</v>
      </c>
      <c r="D26" s="11">
        <f t="shared" si="11"/>
        <v>74.86</v>
      </c>
      <c r="E26" s="11">
        <f t="shared" si="11"/>
        <v>127815.95999999999</v>
      </c>
      <c r="F26" s="11">
        <f t="shared" si="11"/>
        <v>7570.3</v>
      </c>
      <c r="G26" s="11">
        <f t="shared" si="11"/>
        <v>7515.63</v>
      </c>
      <c r="H26" s="11">
        <f t="shared" si="11"/>
        <v>0</v>
      </c>
      <c r="I26" s="11">
        <f t="shared" si="11"/>
        <v>54.670000000000016</v>
      </c>
      <c r="J26" s="11">
        <f t="shared" si="11"/>
        <v>146764.78</v>
      </c>
      <c r="K26" s="11">
        <f t="shared" si="11"/>
        <v>135256.72999999998</v>
      </c>
      <c r="L26" s="11">
        <f t="shared" si="11"/>
        <v>129.53000000000003</v>
      </c>
      <c r="M26" s="10">
        <v>453357</v>
      </c>
    </row>
    <row r="27" spans="1:13" ht="25.5">
      <c r="A27" s="20" t="s">
        <v>368</v>
      </c>
      <c r="B27" s="11">
        <f aca="true" t="shared" si="12" ref="B27:L27">B28+B29+B30+B31</f>
        <v>0</v>
      </c>
      <c r="C27" s="11">
        <f t="shared" si="12"/>
        <v>0</v>
      </c>
      <c r="D27" s="11">
        <f t="shared" si="12"/>
        <v>0</v>
      </c>
      <c r="E27" s="11">
        <f t="shared" si="12"/>
        <v>0</v>
      </c>
      <c r="F27" s="11">
        <f t="shared" si="12"/>
        <v>0</v>
      </c>
      <c r="G27" s="11">
        <f t="shared" si="12"/>
        <v>0</v>
      </c>
      <c r="H27" s="11">
        <f t="shared" si="12"/>
        <v>0</v>
      </c>
      <c r="I27" s="11">
        <f t="shared" si="12"/>
        <v>0</v>
      </c>
      <c r="J27" s="11">
        <f t="shared" si="12"/>
        <v>0</v>
      </c>
      <c r="K27" s="11">
        <f t="shared" si="12"/>
        <v>0</v>
      </c>
      <c r="L27" s="11">
        <f t="shared" si="12"/>
        <v>0</v>
      </c>
      <c r="M27" s="10">
        <v>452633</v>
      </c>
    </row>
    <row r="28" spans="1:13" ht="12.75">
      <c r="A28" s="21" t="s">
        <v>369</v>
      </c>
      <c r="B28" s="9">
        <v>0</v>
      </c>
      <c r="C28" s="9">
        <v>0</v>
      </c>
      <c r="D28" s="9">
        <v>0</v>
      </c>
      <c r="E28" s="8">
        <f>+C28+D28</f>
        <v>0</v>
      </c>
      <c r="F28" s="9">
        <v>0</v>
      </c>
      <c r="G28" s="9">
        <v>0</v>
      </c>
      <c r="H28" s="9">
        <v>0</v>
      </c>
      <c r="I28" s="8">
        <f>+F28-G28-H28</f>
        <v>0</v>
      </c>
      <c r="J28" s="9">
        <v>0</v>
      </c>
      <c r="K28" s="8">
        <f>+C28+G28</f>
        <v>0</v>
      </c>
      <c r="L28" s="8">
        <f>+D28+I28</f>
        <v>0</v>
      </c>
      <c r="M28" s="10">
        <v>452775</v>
      </c>
    </row>
    <row r="29" spans="1:13" ht="12.75">
      <c r="A29" s="21" t="s">
        <v>370</v>
      </c>
      <c r="B29" s="9">
        <v>0</v>
      </c>
      <c r="C29" s="9">
        <v>0</v>
      </c>
      <c r="D29" s="9">
        <v>0</v>
      </c>
      <c r="E29" s="8">
        <f>+C29+D29</f>
        <v>0</v>
      </c>
      <c r="F29" s="9">
        <v>0</v>
      </c>
      <c r="G29" s="9">
        <v>0</v>
      </c>
      <c r="H29" s="9">
        <v>0</v>
      </c>
      <c r="I29" s="8">
        <f>+F29-G29-H29</f>
        <v>0</v>
      </c>
      <c r="J29" s="9">
        <v>0</v>
      </c>
      <c r="K29" s="8">
        <f>+C29+G29</f>
        <v>0</v>
      </c>
      <c r="L29" s="8">
        <f>+D29+I29</f>
        <v>0</v>
      </c>
      <c r="M29" s="10">
        <v>453907</v>
      </c>
    </row>
    <row r="30" spans="1:13" ht="12.75">
      <c r="A30" s="21" t="s">
        <v>371</v>
      </c>
      <c r="B30" s="9">
        <v>0</v>
      </c>
      <c r="C30" s="9">
        <v>0</v>
      </c>
      <c r="D30" s="9">
        <v>0</v>
      </c>
      <c r="E30" s="8">
        <f>+C30+D30</f>
        <v>0</v>
      </c>
      <c r="F30" s="9">
        <v>0</v>
      </c>
      <c r="G30" s="9">
        <v>0</v>
      </c>
      <c r="H30" s="9">
        <v>0</v>
      </c>
      <c r="I30" s="8">
        <f>+F30-G30-H30</f>
        <v>0</v>
      </c>
      <c r="J30" s="9">
        <v>0</v>
      </c>
      <c r="K30" s="8">
        <f>+C30+G30</f>
        <v>0</v>
      </c>
      <c r="L30" s="8">
        <f>+D30+I30</f>
        <v>0</v>
      </c>
      <c r="M30" s="10">
        <v>454477</v>
      </c>
    </row>
    <row r="31" spans="1:13" ht="12.75">
      <c r="A31" s="21" t="s">
        <v>372</v>
      </c>
      <c r="B31" s="9">
        <v>0</v>
      </c>
      <c r="C31" s="9">
        <v>0</v>
      </c>
      <c r="D31" s="9">
        <v>0</v>
      </c>
      <c r="E31" s="8">
        <f>+C31+D31</f>
        <v>0</v>
      </c>
      <c r="F31" s="9">
        <v>0</v>
      </c>
      <c r="G31" s="9">
        <v>0</v>
      </c>
      <c r="H31" s="9">
        <v>0</v>
      </c>
      <c r="I31" s="8">
        <f>+F31-G31-H31</f>
        <v>0</v>
      </c>
      <c r="J31" s="9">
        <v>0</v>
      </c>
      <c r="K31" s="8">
        <f>+C31+G31</f>
        <v>0</v>
      </c>
      <c r="L31" s="8">
        <f>+D31+I31</f>
        <v>0</v>
      </c>
      <c r="M31" s="10">
        <v>453652</v>
      </c>
    </row>
    <row r="32" spans="1:13" ht="12.75">
      <c r="A32" s="20" t="s">
        <v>373</v>
      </c>
      <c r="B32" s="11">
        <f aca="true" t="shared" si="13" ref="B32:L32">B33+B34+B35+B36+B37</f>
        <v>93500</v>
      </c>
      <c r="C32" s="11">
        <f t="shared" si="13"/>
        <v>86798.54</v>
      </c>
      <c r="D32" s="11">
        <f t="shared" si="13"/>
        <v>74.86</v>
      </c>
      <c r="E32" s="11">
        <f t="shared" si="13"/>
        <v>86873.4</v>
      </c>
      <c r="F32" s="11">
        <f t="shared" si="13"/>
        <v>7570.3</v>
      </c>
      <c r="G32" s="11">
        <f t="shared" si="13"/>
        <v>7515.63</v>
      </c>
      <c r="H32" s="11">
        <f t="shared" si="13"/>
        <v>0</v>
      </c>
      <c r="I32" s="11">
        <f t="shared" si="13"/>
        <v>54.670000000000016</v>
      </c>
      <c r="J32" s="11">
        <f t="shared" si="13"/>
        <v>100769.67</v>
      </c>
      <c r="K32" s="11">
        <f t="shared" si="13"/>
        <v>94314.17</v>
      </c>
      <c r="L32" s="11">
        <f t="shared" si="13"/>
        <v>129.53000000000003</v>
      </c>
      <c r="M32" s="10">
        <v>452838</v>
      </c>
    </row>
    <row r="33" spans="1:13" ht="12.75">
      <c r="A33" s="21" t="s">
        <v>374</v>
      </c>
      <c r="B33" s="9">
        <v>88500</v>
      </c>
      <c r="C33" s="9">
        <v>86580</v>
      </c>
      <c r="D33" s="9">
        <v>0</v>
      </c>
      <c r="E33" s="8">
        <f>+C33+D33</f>
        <v>86580</v>
      </c>
      <c r="F33" s="9">
        <v>7215</v>
      </c>
      <c r="G33" s="9">
        <v>7215</v>
      </c>
      <c r="H33" s="9">
        <v>0</v>
      </c>
      <c r="I33" s="8">
        <f>+F33-G33-H33</f>
        <v>0</v>
      </c>
      <c r="J33" s="9">
        <v>95715</v>
      </c>
      <c r="K33" s="8">
        <f>+C33+G33</f>
        <v>93795</v>
      </c>
      <c r="L33" s="8">
        <f>+D33+I33</f>
        <v>0</v>
      </c>
      <c r="M33" s="10">
        <v>454008</v>
      </c>
    </row>
    <row r="34" spans="1:13" ht="12.75">
      <c r="A34" s="21" t="s">
        <v>375</v>
      </c>
      <c r="B34" s="9">
        <v>0</v>
      </c>
      <c r="C34" s="9">
        <v>0</v>
      </c>
      <c r="D34" s="9">
        <v>0</v>
      </c>
      <c r="E34" s="8">
        <f>+C34+D34</f>
        <v>0</v>
      </c>
      <c r="F34" s="9">
        <v>0</v>
      </c>
      <c r="G34" s="9">
        <v>0</v>
      </c>
      <c r="H34" s="9">
        <v>0</v>
      </c>
      <c r="I34" s="8">
        <f>+F34-G34-H34</f>
        <v>0</v>
      </c>
      <c r="J34" s="9">
        <v>0</v>
      </c>
      <c r="K34" s="8">
        <f>+C34+G34</f>
        <v>0</v>
      </c>
      <c r="L34" s="8">
        <f>+D34+I34</f>
        <v>0</v>
      </c>
      <c r="M34" s="10">
        <v>453665</v>
      </c>
    </row>
    <row r="35" spans="1:13" ht="12.75">
      <c r="A35" s="21" t="s">
        <v>376</v>
      </c>
      <c r="B35" s="9">
        <v>0</v>
      </c>
      <c r="C35" s="9">
        <v>0</v>
      </c>
      <c r="D35" s="9">
        <v>0</v>
      </c>
      <c r="E35" s="8">
        <f>+C35+D35</f>
        <v>0</v>
      </c>
      <c r="F35" s="9">
        <v>0</v>
      </c>
      <c r="G35" s="9">
        <v>0</v>
      </c>
      <c r="H35" s="9">
        <v>0</v>
      </c>
      <c r="I35" s="8">
        <f>+F35-G35-H35</f>
        <v>0</v>
      </c>
      <c r="J35" s="9">
        <v>0</v>
      </c>
      <c r="K35" s="8">
        <f>+C35+G35</f>
        <v>0</v>
      </c>
      <c r="L35" s="8">
        <f>+D35+I35</f>
        <v>0</v>
      </c>
      <c r="M35" s="10">
        <v>453572</v>
      </c>
    </row>
    <row r="36" spans="1:13" ht="12.75">
      <c r="A36" s="21" t="s">
        <v>377</v>
      </c>
      <c r="B36" s="9">
        <v>5000</v>
      </c>
      <c r="C36" s="9">
        <v>218.54</v>
      </c>
      <c r="D36" s="9">
        <v>74.86</v>
      </c>
      <c r="E36" s="8">
        <f>+C36+D36</f>
        <v>293.4</v>
      </c>
      <c r="F36" s="9">
        <v>355.3</v>
      </c>
      <c r="G36" s="9">
        <v>300.63</v>
      </c>
      <c r="H36" s="9">
        <v>0</v>
      </c>
      <c r="I36" s="8">
        <f>+F36-G36-H36</f>
        <v>54.670000000000016</v>
      </c>
      <c r="J36" s="9">
        <v>5054.67</v>
      </c>
      <c r="K36" s="8">
        <f>+C36+G36</f>
        <v>519.17</v>
      </c>
      <c r="L36" s="8">
        <f>+D36+I36</f>
        <v>129.53000000000003</v>
      </c>
      <c r="M36" s="10">
        <v>453873</v>
      </c>
    </row>
    <row r="37" spans="1:13" ht="12.75">
      <c r="A37" s="21" t="s">
        <v>378</v>
      </c>
      <c r="B37" s="9">
        <v>0</v>
      </c>
      <c r="C37" s="9">
        <v>0</v>
      </c>
      <c r="D37" s="9">
        <v>0</v>
      </c>
      <c r="E37" s="8">
        <f>+C37+D37</f>
        <v>0</v>
      </c>
      <c r="F37" s="9">
        <v>0</v>
      </c>
      <c r="G37" s="9">
        <v>0</v>
      </c>
      <c r="H37" s="9">
        <v>0</v>
      </c>
      <c r="I37" s="8">
        <f>+F37-G37-H37</f>
        <v>0</v>
      </c>
      <c r="J37" s="9">
        <v>0</v>
      </c>
      <c r="K37" s="8">
        <f>+C37+G37</f>
        <v>0</v>
      </c>
      <c r="L37" s="8">
        <f>+D37+I37</f>
        <v>0</v>
      </c>
      <c r="M37" s="10">
        <v>454373</v>
      </c>
    </row>
    <row r="38" spans="1:13" ht="12.75">
      <c r="A38" s="20" t="s">
        <v>379</v>
      </c>
      <c r="B38" s="11">
        <f aca="true" t="shared" si="14" ref="B38:L38">B39</f>
        <v>44995.11</v>
      </c>
      <c r="C38" s="11">
        <f t="shared" si="14"/>
        <v>40942.56</v>
      </c>
      <c r="D38" s="11">
        <f t="shared" si="14"/>
        <v>0</v>
      </c>
      <c r="E38" s="11">
        <f t="shared" si="14"/>
        <v>40942.56</v>
      </c>
      <c r="F38" s="11">
        <f t="shared" si="14"/>
        <v>0</v>
      </c>
      <c r="G38" s="11">
        <f t="shared" si="14"/>
        <v>0</v>
      </c>
      <c r="H38" s="11">
        <f t="shared" si="14"/>
        <v>0</v>
      </c>
      <c r="I38" s="11">
        <f t="shared" si="14"/>
        <v>0</v>
      </c>
      <c r="J38" s="11">
        <f t="shared" si="14"/>
        <v>44995.11</v>
      </c>
      <c r="K38" s="11">
        <f t="shared" si="14"/>
        <v>40942.56</v>
      </c>
      <c r="L38" s="11">
        <f t="shared" si="14"/>
        <v>0</v>
      </c>
      <c r="M38" s="10">
        <v>453950</v>
      </c>
    </row>
    <row r="39" spans="1:13" ht="12.75">
      <c r="A39" s="21" t="s">
        <v>380</v>
      </c>
      <c r="B39" s="9">
        <v>44995.11</v>
      </c>
      <c r="C39" s="9">
        <v>40942.56</v>
      </c>
      <c r="D39" s="9">
        <v>0</v>
      </c>
      <c r="E39" s="8">
        <f>+C39+D39</f>
        <v>40942.56</v>
      </c>
      <c r="F39" s="9">
        <v>0</v>
      </c>
      <c r="G39" s="9">
        <v>0</v>
      </c>
      <c r="H39" s="9">
        <v>0</v>
      </c>
      <c r="I39" s="8">
        <f>+F39-G39-H39</f>
        <v>0</v>
      </c>
      <c r="J39" s="9">
        <v>44995.11</v>
      </c>
      <c r="K39" s="8">
        <f>+C39+G39</f>
        <v>40942.56</v>
      </c>
      <c r="L39" s="8">
        <f>+D39+I39</f>
        <v>0</v>
      </c>
      <c r="M39" s="10">
        <v>453218</v>
      </c>
    </row>
    <row r="40" spans="1:13" ht="12.75">
      <c r="A40" s="20" t="s">
        <v>381</v>
      </c>
      <c r="B40" s="11">
        <f aca="true" t="shared" si="15" ref="B40:L40">B41</f>
        <v>1000</v>
      </c>
      <c r="C40" s="11">
        <f t="shared" si="15"/>
        <v>0</v>
      </c>
      <c r="D40" s="11">
        <f t="shared" si="15"/>
        <v>0</v>
      </c>
      <c r="E40" s="11">
        <f t="shared" si="15"/>
        <v>0</v>
      </c>
      <c r="F40" s="11">
        <f t="shared" si="15"/>
        <v>0</v>
      </c>
      <c r="G40" s="11">
        <f t="shared" si="15"/>
        <v>0</v>
      </c>
      <c r="H40" s="11">
        <f t="shared" si="15"/>
        <v>0</v>
      </c>
      <c r="I40" s="11">
        <f t="shared" si="15"/>
        <v>0</v>
      </c>
      <c r="J40" s="11">
        <f t="shared" si="15"/>
        <v>1000</v>
      </c>
      <c r="K40" s="11">
        <f t="shared" si="15"/>
        <v>0</v>
      </c>
      <c r="L40" s="11">
        <f t="shared" si="15"/>
        <v>0</v>
      </c>
      <c r="M40" s="10">
        <v>454421</v>
      </c>
    </row>
    <row r="41" spans="1:13" ht="12.75">
      <c r="A41" s="21" t="s">
        <v>382</v>
      </c>
      <c r="B41" s="9">
        <v>1000</v>
      </c>
      <c r="C41" s="9">
        <v>0</v>
      </c>
      <c r="D41" s="9">
        <v>0</v>
      </c>
      <c r="E41" s="8">
        <f>+C41+D41</f>
        <v>0</v>
      </c>
      <c r="F41" s="9">
        <v>0</v>
      </c>
      <c r="G41" s="9">
        <v>0</v>
      </c>
      <c r="H41" s="9">
        <v>0</v>
      </c>
      <c r="I41" s="8">
        <f>+F41-G41-H41</f>
        <v>0</v>
      </c>
      <c r="J41" s="9">
        <v>1000</v>
      </c>
      <c r="K41" s="8">
        <f>+C41+G41</f>
        <v>0</v>
      </c>
      <c r="L41" s="8">
        <f>+D41+I41</f>
        <v>0</v>
      </c>
      <c r="M41" s="10">
        <v>452880</v>
      </c>
    </row>
    <row r="42" spans="1:13" ht="12.75">
      <c r="A42" s="15" t="s">
        <v>383</v>
      </c>
      <c r="B42" s="11">
        <f aca="true" t="shared" si="16" ref="B42:L42">B43+B61+B69</f>
        <v>8220000</v>
      </c>
      <c r="C42" s="11">
        <f t="shared" si="16"/>
        <v>13007.369999999999</v>
      </c>
      <c r="D42" s="11">
        <f t="shared" si="16"/>
        <v>2550</v>
      </c>
      <c r="E42" s="11">
        <f t="shared" si="16"/>
        <v>15557.369999999999</v>
      </c>
      <c r="F42" s="11">
        <f t="shared" si="16"/>
        <v>3356.96</v>
      </c>
      <c r="G42" s="11">
        <f t="shared" si="16"/>
        <v>0</v>
      </c>
      <c r="H42" s="11">
        <f t="shared" si="16"/>
        <v>0</v>
      </c>
      <c r="I42" s="11">
        <f t="shared" si="16"/>
        <v>3356.96</v>
      </c>
      <c r="J42" s="11">
        <f t="shared" si="16"/>
        <v>8223356.96</v>
      </c>
      <c r="K42" s="11">
        <f t="shared" si="16"/>
        <v>13007.369999999999</v>
      </c>
      <c r="L42" s="11">
        <f t="shared" si="16"/>
        <v>5906.96</v>
      </c>
      <c r="M42" s="10">
        <v>452991</v>
      </c>
    </row>
    <row r="43" spans="1:13" ht="25.5">
      <c r="A43" s="17" t="s">
        <v>384</v>
      </c>
      <c r="B43" s="11">
        <f aca="true" t="shared" si="17" ref="B43:L43">B44+B45+B46+B54</f>
        <v>20000</v>
      </c>
      <c r="C43" s="11">
        <f t="shared" si="17"/>
        <v>6512.78</v>
      </c>
      <c r="D43" s="11">
        <f t="shared" si="17"/>
        <v>2550</v>
      </c>
      <c r="E43" s="11">
        <f t="shared" si="17"/>
        <v>9062.779999999999</v>
      </c>
      <c r="F43" s="11">
        <f t="shared" si="17"/>
        <v>3356.96</v>
      </c>
      <c r="G43" s="11">
        <f t="shared" si="17"/>
        <v>0</v>
      </c>
      <c r="H43" s="11">
        <f t="shared" si="17"/>
        <v>0</v>
      </c>
      <c r="I43" s="11">
        <f t="shared" si="17"/>
        <v>3356.96</v>
      </c>
      <c r="J43" s="11">
        <f t="shared" si="17"/>
        <v>23356.96</v>
      </c>
      <c r="K43" s="11">
        <f t="shared" si="17"/>
        <v>6512.78</v>
      </c>
      <c r="L43" s="11">
        <f t="shared" si="17"/>
        <v>5906.96</v>
      </c>
      <c r="M43" s="10">
        <v>454462</v>
      </c>
    </row>
    <row r="44" spans="1:13" ht="12.75">
      <c r="A44" s="18" t="s">
        <v>385</v>
      </c>
      <c r="B44" s="9">
        <v>0</v>
      </c>
      <c r="C44" s="9">
        <v>0</v>
      </c>
      <c r="D44" s="9">
        <v>0</v>
      </c>
      <c r="E44" s="8">
        <f>+C44+D44</f>
        <v>0</v>
      </c>
      <c r="F44" s="9">
        <v>0</v>
      </c>
      <c r="G44" s="9">
        <v>0</v>
      </c>
      <c r="H44" s="9">
        <v>0</v>
      </c>
      <c r="I44" s="8">
        <f>+F44-G44-H44</f>
        <v>0</v>
      </c>
      <c r="J44" s="9">
        <v>0</v>
      </c>
      <c r="K44" s="8">
        <f>+C44+G44</f>
        <v>0</v>
      </c>
      <c r="L44" s="8">
        <f>+D44+I44</f>
        <v>0</v>
      </c>
      <c r="M44" s="10">
        <v>453019</v>
      </c>
    </row>
    <row r="45" spans="1:13" ht="12.75">
      <c r="A45" s="18" t="s">
        <v>386</v>
      </c>
      <c r="B45" s="9">
        <v>0</v>
      </c>
      <c r="C45" s="9">
        <v>0</v>
      </c>
      <c r="D45" s="9">
        <v>0</v>
      </c>
      <c r="E45" s="8">
        <f>+C45+D45</f>
        <v>0</v>
      </c>
      <c r="F45" s="9">
        <v>0</v>
      </c>
      <c r="G45" s="9">
        <v>0</v>
      </c>
      <c r="H45" s="9">
        <v>0</v>
      </c>
      <c r="I45" s="8">
        <f>+F45-G45-H45</f>
        <v>0</v>
      </c>
      <c r="J45" s="9">
        <v>0</v>
      </c>
      <c r="K45" s="8">
        <f>+C45+G45</f>
        <v>0</v>
      </c>
      <c r="L45" s="8">
        <f>+D45+I45</f>
        <v>0</v>
      </c>
      <c r="M45" s="10">
        <v>452713</v>
      </c>
    </row>
    <row r="46" spans="1:13" ht="12.75">
      <c r="A46" s="20" t="s">
        <v>387</v>
      </c>
      <c r="B46" s="11">
        <f aca="true" t="shared" si="18" ref="B46:L46">B47+B48+B49+B50+B51+B52+B53</f>
        <v>0</v>
      </c>
      <c r="C46" s="11">
        <f t="shared" si="18"/>
        <v>0</v>
      </c>
      <c r="D46" s="11">
        <f t="shared" si="18"/>
        <v>0</v>
      </c>
      <c r="E46" s="11">
        <f t="shared" si="18"/>
        <v>0</v>
      </c>
      <c r="F46" s="11">
        <f t="shared" si="18"/>
        <v>0</v>
      </c>
      <c r="G46" s="11">
        <f t="shared" si="18"/>
        <v>0</v>
      </c>
      <c r="H46" s="11">
        <f t="shared" si="18"/>
        <v>0</v>
      </c>
      <c r="I46" s="11">
        <f t="shared" si="18"/>
        <v>0</v>
      </c>
      <c r="J46" s="11">
        <f t="shared" si="18"/>
        <v>0</v>
      </c>
      <c r="K46" s="11">
        <f t="shared" si="18"/>
        <v>0</v>
      </c>
      <c r="L46" s="11">
        <f t="shared" si="18"/>
        <v>0</v>
      </c>
      <c r="M46" s="10">
        <v>453172</v>
      </c>
    </row>
    <row r="47" spans="1:13" ht="12.75">
      <c r="A47" s="21" t="s">
        <v>388</v>
      </c>
      <c r="B47" s="9">
        <v>0</v>
      </c>
      <c r="C47" s="9">
        <v>0</v>
      </c>
      <c r="D47" s="9">
        <v>0</v>
      </c>
      <c r="E47" s="8">
        <f aca="true" t="shared" si="19" ref="E47:E53">+C47+D47</f>
        <v>0</v>
      </c>
      <c r="F47" s="9">
        <v>0</v>
      </c>
      <c r="G47" s="9">
        <v>0</v>
      </c>
      <c r="H47" s="9">
        <v>0</v>
      </c>
      <c r="I47" s="8">
        <f aca="true" t="shared" si="20" ref="I47:I53">+F47-G47-H47</f>
        <v>0</v>
      </c>
      <c r="J47" s="9">
        <v>0</v>
      </c>
      <c r="K47" s="8">
        <f aca="true" t="shared" si="21" ref="K47:K53">+C47+G47</f>
        <v>0</v>
      </c>
      <c r="L47" s="8">
        <f aca="true" t="shared" si="22" ref="L47:L53">+D47+I47</f>
        <v>0</v>
      </c>
      <c r="M47" s="10">
        <v>452174</v>
      </c>
    </row>
    <row r="48" spans="1:13" ht="12.75">
      <c r="A48" s="21" t="s">
        <v>389</v>
      </c>
      <c r="B48" s="9">
        <v>0</v>
      </c>
      <c r="C48" s="9">
        <v>0</v>
      </c>
      <c r="D48" s="9">
        <v>0</v>
      </c>
      <c r="E48" s="8">
        <f t="shared" si="19"/>
        <v>0</v>
      </c>
      <c r="F48" s="9">
        <v>0</v>
      </c>
      <c r="G48" s="9">
        <v>0</v>
      </c>
      <c r="H48" s="9">
        <v>0</v>
      </c>
      <c r="I48" s="8">
        <f t="shared" si="20"/>
        <v>0</v>
      </c>
      <c r="J48" s="9">
        <v>0</v>
      </c>
      <c r="K48" s="8">
        <f t="shared" si="21"/>
        <v>0</v>
      </c>
      <c r="L48" s="8">
        <f t="shared" si="22"/>
        <v>0</v>
      </c>
      <c r="M48" s="10">
        <v>453908</v>
      </c>
    </row>
    <row r="49" spans="1:13" ht="12.75">
      <c r="A49" s="21" t="s">
        <v>390</v>
      </c>
      <c r="B49" s="9">
        <v>0</v>
      </c>
      <c r="C49" s="9">
        <v>0</v>
      </c>
      <c r="D49" s="9">
        <v>0</v>
      </c>
      <c r="E49" s="8">
        <f t="shared" si="19"/>
        <v>0</v>
      </c>
      <c r="F49" s="9">
        <v>0</v>
      </c>
      <c r="G49" s="9">
        <v>0</v>
      </c>
      <c r="H49" s="9">
        <v>0</v>
      </c>
      <c r="I49" s="8">
        <f t="shared" si="20"/>
        <v>0</v>
      </c>
      <c r="J49" s="9">
        <v>0</v>
      </c>
      <c r="K49" s="8">
        <f t="shared" si="21"/>
        <v>0</v>
      </c>
      <c r="L49" s="8">
        <f t="shared" si="22"/>
        <v>0</v>
      </c>
      <c r="M49" s="10">
        <v>454391</v>
      </c>
    </row>
    <row r="50" spans="1:13" ht="12.75">
      <c r="A50" s="21" t="s">
        <v>391</v>
      </c>
      <c r="B50" s="9">
        <v>0</v>
      </c>
      <c r="C50" s="9">
        <v>0</v>
      </c>
      <c r="D50" s="9">
        <v>0</v>
      </c>
      <c r="E50" s="8">
        <f t="shared" si="19"/>
        <v>0</v>
      </c>
      <c r="F50" s="9">
        <v>0</v>
      </c>
      <c r="G50" s="9">
        <v>0</v>
      </c>
      <c r="H50" s="9">
        <v>0</v>
      </c>
      <c r="I50" s="8">
        <f t="shared" si="20"/>
        <v>0</v>
      </c>
      <c r="J50" s="9">
        <v>0</v>
      </c>
      <c r="K50" s="8">
        <f t="shared" si="21"/>
        <v>0</v>
      </c>
      <c r="L50" s="8">
        <f t="shared" si="22"/>
        <v>0</v>
      </c>
      <c r="M50" s="10">
        <v>452374</v>
      </c>
    </row>
    <row r="51" spans="1:13" ht="12.75">
      <c r="A51" s="21" t="s">
        <v>392</v>
      </c>
      <c r="B51" s="9">
        <v>0</v>
      </c>
      <c r="C51" s="9">
        <v>0</v>
      </c>
      <c r="D51" s="9">
        <v>0</v>
      </c>
      <c r="E51" s="8">
        <f t="shared" si="19"/>
        <v>0</v>
      </c>
      <c r="F51" s="9">
        <v>0</v>
      </c>
      <c r="G51" s="9">
        <v>0</v>
      </c>
      <c r="H51" s="9">
        <v>0</v>
      </c>
      <c r="I51" s="8">
        <f t="shared" si="20"/>
        <v>0</v>
      </c>
      <c r="J51" s="9">
        <v>0</v>
      </c>
      <c r="K51" s="8">
        <f t="shared" si="21"/>
        <v>0</v>
      </c>
      <c r="L51" s="8">
        <f t="shared" si="22"/>
        <v>0</v>
      </c>
      <c r="M51" s="10">
        <v>453473</v>
      </c>
    </row>
    <row r="52" spans="1:13" ht="12.75">
      <c r="A52" s="21" t="s">
        <v>393</v>
      </c>
      <c r="B52" s="9">
        <v>0</v>
      </c>
      <c r="C52" s="9">
        <v>0</v>
      </c>
      <c r="D52" s="9">
        <v>0</v>
      </c>
      <c r="E52" s="8">
        <f t="shared" si="19"/>
        <v>0</v>
      </c>
      <c r="F52" s="9">
        <v>0</v>
      </c>
      <c r="G52" s="9">
        <v>0</v>
      </c>
      <c r="H52" s="9">
        <v>0</v>
      </c>
      <c r="I52" s="8">
        <f t="shared" si="20"/>
        <v>0</v>
      </c>
      <c r="J52" s="9">
        <v>0</v>
      </c>
      <c r="K52" s="8">
        <f t="shared" si="21"/>
        <v>0</v>
      </c>
      <c r="L52" s="8">
        <f t="shared" si="22"/>
        <v>0</v>
      </c>
      <c r="M52" s="10">
        <v>453161</v>
      </c>
    </row>
    <row r="53" spans="1:13" ht="12.75">
      <c r="A53" s="21" t="s">
        <v>394</v>
      </c>
      <c r="B53" s="9">
        <v>0</v>
      </c>
      <c r="C53" s="9">
        <v>0</v>
      </c>
      <c r="D53" s="9">
        <v>0</v>
      </c>
      <c r="E53" s="8">
        <f t="shared" si="19"/>
        <v>0</v>
      </c>
      <c r="F53" s="9">
        <v>0</v>
      </c>
      <c r="G53" s="9">
        <v>0</v>
      </c>
      <c r="H53" s="9">
        <v>0</v>
      </c>
      <c r="I53" s="8">
        <f t="shared" si="20"/>
        <v>0</v>
      </c>
      <c r="J53" s="9">
        <v>0</v>
      </c>
      <c r="K53" s="8">
        <f t="shared" si="21"/>
        <v>0</v>
      </c>
      <c r="L53" s="8">
        <f t="shared" si="22"/>
        <v>0</v>
      </c>
      <c r="M53" s="10">
        <v>454022</v>
      </c>
    </row>
    <row r="54" spans="1:13" ht="12.75">
      <c r="A54" s="20" t="s">
        <v>395</v>
      </c>
      <c r="B54" s="11">
        <f aca="true" t="shared" si="23" ref="B54:L54">B55+B56+B57+B58+B59+B60</f>
        <v>20000</v>
      </c>
      <c r="C54" s="11">
        <f t="shared" si="23"/>
        <v>6512.78</v>
      </c>
      <c r="D54" s="11">
        <f t="shared" si="23"/>
        <v>2550</v>
      </c>
      <c r="E54" s="11">
        <f t="shared" si="23"/>
        <v>9062.779999999999</v>
      </c>
      <c r="F54" s="11">
        <f t="shared" si="23"/>
        <v>3356.96</v>
      </c>
      <c r="G54" s="11">
        <f t="shared" si="23"/>
        <v>0</v>
      </c>
      <c r="H54" s="11">
        <f t="shared" si="23"/>
        <v>0</v>
      </c>
      <c r="I54" s="11">
        <f t="shared" si="23"/>
        <v>3356.96</v>
      </c>
      <c r="J54" s="11">
        <f t="shared" si="23"/>
        <v>23356.96</v>
      </c>
      <c r="K54" s="11">
        <f t="shared" si="23"/>
        <v>6512.78</v>
      </c>
      <c r="L54" s="11">
        <f t="shared" si="23"/>
        <v>5906.96</v>
      </c>
      <c r="M54" s="10">
        <v>453659</v>
      </c>
    </row>
    <row r="55" spans="1:13" ht="12.75">
      <c r="A55" s="21" t="s">
        <v>396</v>
      </c>
      <c r="B55" s="9">
        <v>0</v>
      </c>
      <c r="C55" s="9">
        <v>0</v>
      </c>
      <c r="D55" s="9">
        <v>0</v>
      </c>
      <c r="E55" s="8">
        <f aca="true" t="shared" si="24" ref="E55:E60">+C55+D55</f>
        <v>0</v>
      </c>
      <c r="F55" s="9">
        <v>0</v>
      </c>
      <c r="G55" s="9">
        <v>0</v>
      </c>
      <c r="H55" s="9">
        <v>0</v>
      </c>
      <c r="I55" s="8">
        <f aca="true" t="shared" si="25" ref="I55:I60">+F55-G55-H55</f>
        <v>0</v>
      </c>
      <c r="J55" s="9">
        <v>0</v>
      </c>
      <c r="K55" s="8">
        <f aca="true" t="shared" si="26" ref="K55:K60">+C55+G55</f>
        <v>0</v>
      </c>
      <c r="L55" s="8">
        <f aca="true" t="shared" si="27" ref="L55:L60">+D55+I55</f>
        <v>0</v>
      </c>
      <c r="M55" s="10">
        <v>453224</v>
      </c>
    </row>
    <row r="56" spans="1:13" ht="12.75">
      <c r="A56" s="21" t="s">
        <v>397</v>
      </c>
      <c r="B56" s="9">
        <v>0</v>
      </c>
      <c r="C56" s="9">
        <v>0</v>
      </c>
      <c r="D56" s="9">
        <v>0</v>
      </c>
      <c r="E56" s="8">
        <f t="shared" si="24"/>
        <v>0</v>
      </c>
      <c r="F56" s="9">
        <v>0</v>
      </c>
      <c r="G56" s="9">
        <v>0</v>
      </c>
      <c r="H56" s="9">
        <v>0</v>
      </c>
      <c r="I56" s="8">
        <f t="shared" si="25"/>
        <v>0</v>
      </c>
      <c r="J56" s="9">
        <v>0</v>
      </c>
      <c r="K56" s="8">
        <f t="shared" si="26"/>
        <v>0</v>
      </c>
      <c r="L56" s="8">
        <f t="shared" si="27"/>
        <v>0</v>
      </c>
      <c r="M56" s="10">
        <v>452248</v>
      </c>
    </row>
    <row r="57" spans="1:13" ht="12.75">
      <c r="A57" s="21" t="s">
        <v>398</v>
      </c>
      <c r="B57" s="9">
        <v>0</v>
      </c>
      <c r="C57" s="9">
        <v>0</v>
      </c>
      <c r="D57" s="9">
        <v>0</v>
      </c>
      <c r="E57" s="8">
        <f t="shared" si="24"/>
        <v>0</v>
      </c>
      <c r="F57" s="9">
        <v>0</v>
      </c>
      <c r="G57" s="9">
        <v>0</v>
      </c>
      <c r="H57" s="9">
        <v>0</v>
      </c>
      <c r="I57" s="8">
        <f t="shared" si="25"/>
        <v>0</v>
      </c>
      <c r="J57" s="9">
        <v>0</v>
      </c>
      <c r="K57" s="8">
        <f t="shared" si="26"/>
        <v>0</v>
      </c>
      <c r="L57" s="8">
        <f t="shared" si="27"/>
        <v>0</v>
      </c>
      <c r="M57" s="10">
        <v>453829</v>
      </c>
    </row>
    <row r="58" spans="1:13" ht="12.75">
      <c r="A58" s="21" t="s">
        <v>399</v>
      </c>
      <c r="B58" s="9">
        <v>0</v>
      </c>
      <c r="C58" s="9">
        <v>0</v>
      </c>
      <c r="D58" s="9">
        <v>0</v>
      </c>
      <c r="E58" s="8">
        <f t="shared" si="24"/>
        <v>0</v>
      </c>
      <c r="F58" s="9">
        <v>0</v>
      </c>
      <c r="G58" s="9">
        <v>0</v>
      </c>
      <c r="H58" s="9">
        <v>0</v>
      </c>
      <c r="I58" s="8">
        <f t="shared" si="25"/>
        <v>0</v>
      </c>
      <c r="J58" s="9">
        <v>0</v>
      </c>
      <c r="K58" s="8">
        <f t="shared" si="26"/>
        <v>0</v>
      </c>
      <c r="L58" s="8">
        <f t="shared" si="27"/>
        <v>0</v>
      </c>
      <c r="M58" s="10">
        <v>452413</v>
      </c>
    </row>
    <row r="59" spans="1:13" ht="12.75">
      <c r="A59" s="21" t="s">
        <v>400</v>
      </c>
      <c r="B59" s="9">
        <v>0</v>
      </c>
      <c r="C59" s="9">
        <v>0</v>
      </c>
      <c r="D59" s="9">
        <v>0</v>
      </c>
      <c r="E59" s="8">
        <f t="shared" si="24"/>
        <v>0</v>
      </c>
      <c r="F59" s="9">
        <v>0</v>
      </c>
      <c r="G59" s="9">
        <v>0</v>
      </c>
      <c r="H59" s="9">
        <v>0</v>
      </c>
      <c r="I59" s="8">
        <f t="shared" si="25"/>
        <v>0</v>
      </c>
      <c r="J59" s="9">
        <v>0</v>
      </c>
      <c r="K59" s="8">
        <f t="shared" si="26"/>
        <v>0</v>
      </c>
      <c r="L59" s="8">
        <f t="shared" si="27"/>
        <v>0</v>
      </c>
      <c r="M59" s="10">
        <v>452954</v>
      </c>
    </row>
    <row r="60" spans="1:13" ht="12.75">
      <c r="A60" s="21" t="s">
        <v>401</v>
      </c>
      <c r="B60" s="9">
        <v>20000</v>
      </c>
      <c r="C60" s="9">
        <v>6512.78</v>
      </c>
      <c r="D60" s="9">
        <v>2550</v>
      </c>
      <c r="E60" s="8">
        <f t="shared" si="24"/>
        <v>9062.779999999999</v>
      </c>
      <c r="F60" s="9">
        <v>3356.96</v>
      </c>
      <c r="G60" s="9">
        <v>0</v>
      </c>
      <c r="H60" s="9">
        <v>0</v>
      </c>
      <c r="I60" s="8">
        <f t="shared" si="25"/>
        <v>3356.96</v>
      </c>
      <c r="J60" s="9">
        <v>23356.96</v>
      </c>
      <c r="K60" s="8">
        <f t="shared" si="26"/>
        <v>6512.78</v>
      </c>
      <c r="L60" s="8">
        <f t="shared" si="27"/>
        <v>5906.96</v>
      </c>
      <c r="M60" s="10">
        <v>454031</v>
      </c>
    </row>
    <row r="61" spans="1:13" ht="12.75">
      <c r="A61" s="17" t="s">
        <v>402</v>
      </c>
      <c r="B61" s="11">
        <f aca="true" t="shared" si="28" ref="B61:L61">B62+B64+B65+B66+B67+B68</f>
        <v>300000</v>
      </c>
      <c r="C61" s="11">
        <f t="shared" si="28"/>
        <v>6494.59</v>
      </c>
      <c r="D61" s="11">
        <f t="shared" si="28"/>
        <v>0</v>
      </c>
      <c r="E61" s="11">
        <f t="shared" si="28"/>
        <v>6494.59</v>
      </c>
      <c r="F61" s="11">
        <f t="shared" si="28"/>
        <v>0</v>
      </c>
      <c r="G61" s="11">
        <f t="shared" si="28"/>
        <v>0</v>
      </c>
      <c r="H61" s="11">
        <f t="shared" si="28"/>
        <v>0</v>
      </c>
      <c r="I61" s="11">
        <f t="shared" si="28"/>
        <v>0</v>
      </c>
      <c r="J61" s="11">
        <f t="shared" si="28"/>
        <v>300000</v>
      </c>
      <c r="K61" s="11">
        <f t="shared" si="28"/>
        <v>6494.59</v>
      </c>
      <c r="L61" s="11">
        <f t="shared" si="28"/>
        <v>0</v>
      </c>
      <c r="M61" s="10">
        <v>453070</v>
      </c>
    </row>
    <row r="62" spans="1:13" ht="12.75">
      <c r="A62" s="20" t="s">
        <v>403</v>
      </c>
      <c r="B62" s="11">
        <f aca="true" t="shared" si="29" ref="B62:L62">B63</f>
        <v>0</v>
      </c>
      <c r="C62" s="11">
        <f t="shared" si="29"/>
        <v>0</v>
      </c>
      <c r="D62" s="11">
        <f t="shared" si="29"/>
        <v>0</v>
      </c>
      <c r="E62" s="11">
        <f t="shared" si="29"/>
        <v>0</v>
      </c>
      <c r="F62" s="11">
        <f t="shared" si="29"/>
        <v>0</v>
      </c>
      <c r="G62" s="11">
        <f t="shared" si="29"/>
        <v>0</v>
      </c>
      <c r="H62" s="11">
        <f t="shared" si="29"/>
        <v>0</v>
      </c>
      <c r="I62" s="11">
        <f t="shared" si="29"/>
        <v>0</v>
      </c>
      <c r="J62" s="11">
        <f t="shared" si="29"/>
        <v>0</v>
      </c>
      <c r="K62" s="11">
        <f t="shared" si="29"/>
        <v>0</v>
      </c>
      <c r="L62" s="11">
        <f t="shared" si="29"/>
        <v>0</v>
      </c>
      <c r="M62" s="10">
        <v>452239</v>
      </c>
    </row>
    <row r="63" spans="1:13" ht="12.75">
      <c r="A63" s="21" t="s">
        <v>404</v>
      </c>
      <c r="B63" s="9">
        <v>0</v>
      </c>
      <c r="C63" s="9">
        <v>0</v>
      </c>
      <c r="D63" s="9">
        <v>0</v>
      </c>
      <c r="E63" s="8">
        <f aca="true" t="shared" si="30" ref="E63:E68">+C63+D63</f>
        <v>0</v>
      </c>
      <c r="F63" s="9">
        <v>0</v>
      </c>
      <c r="G63" s="9">
        <v>0</v>
      </c>
      <c r="H63" s="9">
        <v>0</v>
      </c>
      <c r="I63" s="8">
        <f aca="true" t="shared" si="31" ref="I63:I68">+F63-G63-H63</f>
        <v>0</v>
      </c>
      <c r="J63" s="9">
        <v>0</v>
      </c>
      <c r="K63" s="8">
        <f aca="true" t="shared" si="32" ref="K63:K68">+C63+G63</f>
        <v>0</v>
      </c>
      <c r="L63" s="8">
        <f aca="true" t="shared" si="33" ref="L63:L68">+D63+I63</f>
        <v>0</v>
      </c>
      <c r="M63" s="10">
        <v>454459</v>
      </c>
    </row>
    <row r="64" spans="1:13" ht="12.75">
      <c r="A64" s="18" t="s">
        <v>405</v>
      </c>
      <c r="B64" s="9">
        <v>0</v>
      </c>
      <c r="C64" s="9">
        <v>0</v>
      </c>
      <c r="D64" s="9">
        <v>0</v>
      </c>
      <c r="E64" s="8">
        <f t="shared" si="30"/>
        <v>0</v>
      </c>
      <c r="F64" s="9">
        <v>0</v>
      </c>
      <c r="G64" s="9">
        <v>0</v>
      </c>
      <c r="H64" s="9">
        <v>0</v>
      </c>
      <c r="I64" s="8">
        <f t="shared" si="31"/>
        <v>0</v>
      </c>
      <c r="J64" s="9">
        <v>0</v>
      </c>
      <c r="K64" s="8">
        <f t="shared" si="32"/>
        <v>0</v>
      </c>
      <c r="L64" s="8">
        <f t="shared" si="33"/>
        <v>0</v>
      </c>
      <c r="M64" s="10">
        <v>453060</v>
      </c>
    </row>
    <row r="65" spans="1:13" ht="12.75">
      <c r="A65" s="18" t="s">
        <v>406</v>
      </c>
      <c r="B65" s="9">
        <v>0</v>
      </c>
      <c r="C65" s="9">
        <v>0</v>
      </c>
      <c r="D65" s="9">
        <v>0</v>
      </c>
      <c r="E65" s="8">
        <f t="shared" si="30"/>
        <v>0</v>
      </c>
      <c r="F65" s="9">
        <v>0</v>
      </c>
      <c r="G65" s="9">
        <v>0</v>
      </c>
      <c r="H65" s="9">
        <v>0</v>
      </c>
      <c r="I65" s="8">
        <f t="shared" si="31"/>
        <v>0</v>
      </c>
      <c r="J65" s="9">
        <v>0</v>
      </c>
      <c r="K65" s="8">
        <f t="shared" si="32"/>
        <v>0</v>
      </c>
      <c r="L65" s="8">
        <f t="shared" si="33"/>
        <v>0</v>
      </c>
      <c r="M65" s="10">
        <v>454141</v>
      </c>
    </row>
    <row r="66" spans="1:13" ht="12.75">
      <c r="A66" s="18" t="s">
        <v>407</v>
      </c>
      <c r="B66" s="9">
        <v>0</v>
      </c>
      <c r="C66" s="9">
        <v>0</v>
      </c>
      <c r="D66" s="9">
        <v>0</v>
      </c>
      <c r="E66" s="8">
        <f t="shared" si="30"/>
        <v>0</v>
      </c>
      <c r="F66" s="9">
        <v>0</v>
      </c>
      <c r="G66" s="9">
        <v>0</v>
      </c>
      <c r="H66" s="9">
        <v>0</v>
      </c>
      <c r="I66" s="8">
        <f t="shared" si="31"/>
        <v>0</v>
      </c>
      <c r="J66" s="9">
        <v>0</v>
      </c>
      <c r="K66" s="8">
        <f t="shared" si="32"/>
        <v>0</v>
      </c>
      <c r="L66" s="8">
        <f t="shared" si="33"/>
        <v>0</v>
      </c>
      <c r="M66" s="10">
        <v>452381</v>
      </c>
    </row>
    <row r="67" spans="1:13" ht="25.5">
      <c r="A67" s="18" t="s">
        <v>408</v>
      </c>
      <c r="B67" s="9">
        <v>0</v>
      </c>
      <c r="C67" s="9">
        <v>0</v>
      </c>
      <c r="D67" s="9">
        <v>0</v>
      </c>
      <c r="E67" s="8">
        <f t="shared" si="30"/>
        <v>0</v>
      </c>
      <c r="F67" s="9">
        <v>0</v>
      </c>
      <c r="G67" s="9">
        <v>0</v>
      </c>
      <c r="H67" s="9">
        <v>0</v>
      </c>
      <c r="I67" s="8">
        <f t="shared" si="31"/>
        <v>0</v>
      </c>
      <c r="J67" s="9">
        <v>0</v>
      </c>
      <c r="K67" s="8">
        <f t="shared" si="32"/>
        <v>0</v>
      </c>
      <c r="L67" s="8">
        <f t="shared" si="33"/>
        <v>0</v>
      </c>
      <c r="M67" s="10">
        <v>454606</v>
      </c>
    </row>
    <row r="68" spans="1:13" ht="12.75">
      <c r="A68" s="18" t="s">
        <v>409</v>
      </c>
      <c r="B68" s="9">
        <v>300000</v>
      </c>
      <c r="C68" s="9">
        <v>6494.59</v>
      </c>
      <c r="D68" s="9">
        <v>0</v>
      </c>
      <c r="E68" s="8">
        <f t="shared" si="30"/>
        <v>6494.59</v>
      </c>
      <c r="F68" s="9">
        <v>0</v>
      </c>
      <c r="G68" s="9">
        <v>0</v>
      </c>
      <c r="H68" s="9">
        <v>0</v>
      </c>
      <c r="I68" s="8">
        <f t="shared" si="31"/>
        <v>0</v>
      </c>
      <c r="J68" s="9">
        <v>300000</v>
      </c>
      <c r="K68" s="8">
        <f t="shared" si="32"/>
        <v>6494.59</v>
      </c>
      <c r="L68" s="8">
        <f t="shared" si="33"/>
        <v>0</v>
      </c>
      <c r="M68" s="10">
        <v>454416</v>
      </c>
    </row>
    <row r="69" spans="1:13" ht="12.75">
      <c r="A69" s="17" t="s">
        <v>410</v>
      </c>
      <c r="B69" s="11">
        <f aca="true" t="shared" si="34" ref="B69:L69">B70+B71+B72+B73</f>
        <v>7900000</v>
      </c>
      <c r="C69" s="11">
        <f t="shared" si="34"/>
        <v>0</v>
      </c>
      <c r="D69" s="11">
        <f t="shared" si="34"/>
        <v>0</v>
      </c>
      <c r="E69" s="11">
        <f t="shared" si="34"/>
        <v>0</v>
      </c>
      <c r="F69" s="11">
        <f t="shared" si="34"/>
        <v>0</v>
      </c>
      <c r="G69" s="11">
        <f t="shared" si="34"/>
        <v>0</v>
      </c>
      <c r="H69" s="11">
        <f t="shared" si="34"/>
        <v>0</v>
      </c>
      <c r="I69" s="11">
        <f t="shared" si="34"/>
        <v>0</v>
      </c>
      <c r="J69" s="11">
        <f t="shared" si="34"/>
        <v>7900000</v>
      </c>
      <c r="K69" s="11">
        <f t="shared" si="34"/>
        <v>0</v>
      </c>
      <c r="L69" s="11">
        <f t="shared" si="34"/>
        <v>0</v>
      </c>
      <c r="M69" s="10">
        <v>453533</v>
      </c>
    </row>
    <row r="70" spans="1:13" ht="12.75">
      <c r="A70" s="18" t="s">
        <v>411</v>
      </c>
      <c r="B70" s="9">
        <v>0</v>
      </c>
      <c r="C70" s="9">
        <v>0</v>
      </c>
      <c r="D70" s="9">
        <v>0</v>
      </c>
      <c r="E70" s="8">
        <f>+C70+D70</f>
        <v>0</v>
      </c>
      <c r="F70" s="9">
        <v>0</v>
      </c>
      <c r="G70" s="9">
        <v>0</v>
      </c>
      <c r="H70" s="9">
        <v>0</v>
      </c>
      <c r="I70" s="8">
        <f>+F70-G70-H70</f>
        <v>0</v>
      </c>
      <c r="J70" s="9">
        <v>0</v>
      </c>
      <c r="K70" s="8">
        <f>+C70+G70</f>
        <v>0</v>
      </c>
      <c r="L70" s="8">
        <f>+D70+I70</f>
        <v>0</v>
      </c>
      <c r="M70" s="10">
        <v>453152</v>
      </c>
    </row>
    <row r="71" spans="1:13" ht="12.75">
      <c r="A71" s="18" t="s">
        <v>412</v>
      </c>
      <c r="B71" s="9">
        <v>0</v>
      </c>
      <c r="C71" s="9">
        <v>0</v>
      </c>
      <c r="D71" s="9">
        <v>0</v>
      </c>
      <c r="E71" s="8">
        <f>+C71+D71</f>
        <v>0</v>
      </c>
      <c r="F71" s="9">
        <v>0</v>
      </c>
      <c r="G71" s="9">
        <v>0</v>
      </c>
      <c r="H71" s="9">
        <v>0</v>
      </c>
      <c r="I71" s="8">
        <f>+F71-G71-H71</f>
        <v>0</v>
      </c>
      <c r="J71" s="9">
        <v>0</v>
      </c>
      <c r="K71" s="8">
        <f>+C71+G71</f>
        <v>0</v>
      </c>
      <c r="L71" s="8">
        <f>+D71+I71</f>
        <v>0</v>
      </c>
      <c r="M71" s="10">
        <v>453895</v>
      </c>
    </row>
    <row r="72" spans="1:13" ht="12.75">
      <c r="A72" s="18" t="s">
        <v>413</v>
      </c>
      <c r="B72" s="9">
        <v>0</v>
      </c>
      <c r="C72" s="9">
        <v>0</v>
      </c>
      <c r="D72" s="9">
        <v>0</v>
      </c>
      <c r="E72" s="8">
        <f>+C72+D72</f>
        <v>0</v>
      </c>
      <c r="F72" s="9">
        <v>0</v>
      </c>
      <c r="G72" s="9">
        <v>0</v>
      </c>
      <c r="H72" s="9">
        <v>0</v>
      </c>
      <c r="I72" s="8">
        <f>+F72-G72-H72</f>
        <v>0</v>
      </c>
      <c r="J72" s="9">
        <v>0</v>
      </c>
      <c r="K72" s="8">
        <f>+C72+G72</f>
        <v>0</v>
      </c>
      <c r="L72" s="8">
        <f>+D72+I72</f>
        <v>0</v>
      </c>
      <c r="M72" s="10">
        <v>453748</v>
      </c>
    </row>
    <row r="73" spans="1:13" ht="12.75">
      <c r="A73" s="18" t="s">
        <v>414</v>
      </c>
      <c r="B73" s="9">
        <v>7900000</v>
      </c>
      <c r="C73" s="9">
        <v>0</v>
      </c>
      <c r="D73" s="9">
        <v>0</v>
      </c>
      <c r="E73" s="8">
        <f>+C73+D73</f>
        <v>0</v>
      </c>
      <c r="F73" s="9">
        <v>0</v>
      </c>
      <c r="G73" s="9">
        <v>0</v>
      </c>
      <c r="H73" s="9">
        <v>0</v>
      </c>
      <c r="I73" s="8">
        <f>+F73-G73-H73</f>
        <v>0</v>
      </c>
      <c r="J73" s="9">
        <v>7900000</v>
      </c>
      <c r="K73" s="8">
        <f>+C73+G73</f>
        <v>0</v>
      </c>
      <c r="L73" s="8">
        <f>+D73+I73</f>
        <v>0</v>
      </c>
      <c r="M73" s="10">
        <v>452598</v>
      </c>
    </row>
    <row r="74" spans="1:13" ht="12.75">
      <c r="A74" s="15" t="s">
        <v>415</v>
      </c>
      <c r="B74" s="11">
        <f aca="true" t="shared" si="35" ref="B74:L75">B75</f>
        <v>0</v>
      </c>
      <c r="C74" s="11">
        <f t="shared" si="35"/>
        <v>0</v>
      </c>
      <c r="D74" s="11">
        <f t="shared" si="35"/>
        <v>0</v>
      </c>
      <c r="E74" s="11">
        <f t="shared" si="35"/>
        <v>0</v>
      </c>
      <c r="F74" s="11">
        <f t="shared" si="35"/>
        <v>0</v>
      </c>
      <c r="G74" s="11">
        <f t="shared" si="35"/>
        <v>0</v>
      </c>
      <c r="H74" s="11">
        <f t="shared" si="35"/>
        <v>0</v>
      </c>
      <c r="I74" s="11">
        <f t="shared" si="35"/>
        <v>0</v>
      </c>
      <c r="J74" s="11">
        <f t="shared" si="35"/>
        <v>0</v>
      </c>
      <c r="K74" s="11">
        <f t="shared" si="35"/>
        <v>0</v>
      </c>
      <c r="L74" s="11">
        <f t="shared" si="35"/>
        <v>0</v>
      </c>
      <c r="M74" s="10">
        <v>454123</v>
      </c>
    </row>
    <row r="75" spans="1:13" ht="12.75">
      <c r="A75" s="17" t="s">
        <v>416</v>
      </c>
      <c r="B75" s="11">
        <f t="shared" si="35"/>
        <v>0</v>
      </c>
      <c r="C75" s="11">
        <f t="shared" si="35"/>
        <v>0</v>
      </c>
      <c r="D75" s="11">
        <f t="shared" si="35"/>
        <v>0</v>
      </c>
      <c r="E75" s="11">
        <f t="shared" si="35"/>
        <v>0</v>
      </c>
      <c r="F75" s="11">
        <f t="shared" si="35"/>
        <v>0</v>
      </c>
      <c r="G75" s="11">
        <f t="shared" si="35"/>
        <v>0</v>
      </c>
      <c r="H75" s="11">
        <f t="shared" si="35"/>
        <v>0</v>
      </c>
      <c r="I75" s="11">
        <f t="shared" si="35"/>
        <v>0</v>
      </c>
      <c r="J75" s="11">
        <f t="shared" si="35"/>
        <v>0</v>
      </c>
      <c r="K75" s="11">
        <f t="shared" si="35"/>
        <v>0</v>
      </c>
      <c r="L75" s="11">
        <f t="shared" si="35"/>
        <v>0</v>
      </c>
      <c r="M75" s="10">
        <v>452212</v>
      </c>
    </row>
    <row r="76" spans="1:13" ht="12.75">
      <c r="A76" s="18" t="s">
        <v>417</v>
      </c>
      <c r="B76" s="9">
        <v>0</v>
      </c>
      <c r="C76" s="9">
        <v>0</v>
      </c>
      <c r="D76" s="9">
        <v>0</v>
      </c>
      <c r="E76" s="8">
        <f>+C76+D76</f>
        <v>0</v>
      </c>
      <c r="F76" s="9">
        <v>0</v>
      </c>
      <c r="G76" s="9">
        <v>0</v>
      </c>
      <c r="H76" s="9">
        <v>0</v>
      </c>
      <c r="I76" s="8">
        <f>+F76-G76-H76</f>
        <v>0</v>
      </c>
      <c r="J76" s="9">
        <v>0</v>
      </c>
      <c r="K76" s="8">
        <f>+C76+G76</f>
        <v>0</v>
      </c>
      <c r="L76" s="8">
        <f>+D76+I76</f>
        <v>0</v>
      </c>
      <c r="M76" s="10">
        <v>452599</v>
      </c>
    </row>
    <row r="77" spans="1:13" ht="12.75">
      <c r="A77" s="15" t="s">
        <v>418</v>
      </c>
      <c r="B77" s="11">
        <f aca="true" t="shared" si="36" ref="B77:L77">B78</f>
        <v>10835000</v>
      </c>
      <c r="C77" s="11">
        <f t="shared" si="36"/>
        <v>7516398.26</v>
      </c>
      <c r="D77" s="11">
        <f t="shared" si="36"/>
        <v>354610.81</v>
      </c>
      <c r="E77" s="11">
        <f t="shared" si="36"/>
        <v>7871009.07</v>
      </c>
      <c r="F77" s="11">
        <f t="shared" si="36"/>
        <v>925549.1600000001</v>
      </c>
      <c r="G77" s="11">
        <f t="shared" si="36"/>
        <v>474345.18</v>
      </c>
      <c r="H77" s="11">
        <f t="shared" si="36"/>
        <v>159106.73</v>
      </c>
      <c r="I77" s="11">
        <f t="shared" si="36"/>
        <v>292097.25000000006</v>
      </c>
      <c r="J77" s="11">
        <f t="shared" si="36"/>
        <v>11678328.57</v>
      </c>
      <c r="K77" s="11">
        <f t="shared" si="36"/>
        <v>7990743.4399999995</v>
      </c>
      <c r="L77" s="11">
        <f t="shared" si="36"/>
        <v>646708.06</v>
      </c>
      <c r="M77" s="10">
        <v>452695</v>
      </c>
    </row>
    <row r="78" spans="1:13" ht="12.75">
      <c r="A78" s="17" t="s">
        <v>419</v>
      </c>
      <c r="B78" s="11">
        <f aca="true" t="shared" si="37" ref="B78:L78">B79+B80+B81+B82+B83+B84+B85+B86+B87+B88</f>
        <v>10835000</v>
      </c>
      <c r="C78" s="11">
        <f t="shared" si="37"/>
        <v>7516398.26</v>
      </c>
      <c r="D78" s="11">
        <f t="shared" si="37"/>
        <v>354610.81</v>
      </c>
      <c r="E78" s="11">
        <f t="shared" si="37"/>
        <v>7871009.07</v>
      </c>
      <c r="F78" s="11">
        <f t="shared" si="37"/>
        <v>925549.1600000001</v>
      </c>
      <c r="G78" s="11">
        <f t="shared" si="37"/>
        <v>474345.18</v>
      </c>
      <c r="H78" s="11">
        <f t="shared" si="37"/>
        <v>159106.73</v>
      </c>
      <c r="I78" s="11">
        <f t="shared" si="37"/>
        <v>292097.25000000006</v>
      </c>
      <c r="J78" s="11">
        <f t="shared" si="37"/>
        <v>11678328.57</v>
      </c>
      <c r="K78" s="11">
        <f t="shared" si="37"/>
        <v>7990743.4399999995</v>
      </c>
      <c r="L78" s="11">
        <f t="shared" si="37"/>
        <v>646708.06</v>
      </c>
      <c r="M78" s="10">
        <v>453321</v>
      </c>
    </row>
    <row r="79" spans="1:13" ht="12.75">
      <c r="A79" s="18" t="s">
        <v>420</v>
      </c>
      <c r="B79" s="9">
        <v>425000</v>
      </c>
      <c r="C79" s="9">
        <v>259269.12</v>
      </c>
      <c r="D79" s="9">
        <v>1622.6</v>
      </c>
      <c r="E79" s="8">
        <f aca="true" t="shared" si="38" ref="E79:E88">+C79+D79</f>
        <v>260891.72</v>
      </c>
      <c r="F79" s="9">
        <v>17168.760000000002</v>
      </c>
      <c r="G79" s="9">
        <v>0</v>
      </c>
      <c r="H79" s="9">
        <v>2960.73</v>
      </c>
      <c r="I79" s="8">
        <f aca="true" t="shared" si="39" ref="I79:I88">+F79-G79-H79</f>
        <v>14208.030000000002</v>
      </c>
      <c r="J79" s="9">
        <v>441085.6</v>
      </c>
      <c r="K79" s="8">
        <f aca="true" t="shared" si="40" ref="K79:K89">+C79+G79</f>
        <v>259269.12</v>
      </c>
      <c r="L79" s="8">
        <f aca="true" t="shared" si="41" ref="L79:L89">+D79+I79</f>
        <v>15830.630000000003</v>
      </c>
      <c r="M79" s="10">
        <v>453395</v>
      </c>
    </row>
    <row r="80" spans="1:13" ht="12.75">
      <c r="A80" s="18" t="s">
        <v>421</v>
      </c>
      <c r="B80" s="9">
        <v>15000</v>
      </c>
      <c r="C80" s="9">
        <v>15000</v>
      </c>
      <c r="D80" s="9">
        <v>0</v>
      </c>
      <c r="E80" s="8">
        <f t="shared" si="38"/>
        <v>15000</v>
      </c>
      <c r="F80" s="9">
        <v>0</v>
      </c>
      <c r="G80" s="9">
        <v>0</v>
      </c>
      <c r="H80" s="9">
        <v>0</v>
      </c>
      <c r="I80" s="8">
        <f t="shared" si="39"/>
        <v>0</v>
      </c>
      <c r="J80" s="9">
        <v>15000</v>
      </c>
      <c r="K80" s="8">
        <f t="shared" si="40"/>
        <v>15000</v>
      </c>
      <c r="L80" s="8">
        <f t="shared" si="41"/>
        <v>0</v>
      </c>
      <c r="M80" s="10">
        <v>454057</v>
      </c>
    </row>
    <row r="81" spans="1:13" ht="12.75">
      <c r="A81" s="18" t="s">
        <v>422</v>
      </c>
      <c r="B81" s="9">
        <v>0</v>
      </c>
      <c r="C81" s="9">
        <v>0</v>
      </c>
      <c r="D81" s="9">
        <v>0</v>
      </c>
      <c r="E81" s="8">
        <f t="shared" si="38"/>
        <v>0</v>
      </c>
      <c r="F81" s="9">
        <v>0</v>
      </c>
      <c r="G81" s="9">
        <v>0</v>
      </c>
      <c r="H81" s="9">
        <v>0</v>
      </c>
      <c r="I81" s="8">
        <f t="shared" si="39"/>
        <v>0</v>
      </c>
      <c r="J81" s="9">
        <v>0</v>
      </c>
      <c r="K81" s="8">
        <f t="shared" si="40"/>
        <v>0</v>
      </c>
      <c r="L81" s="8">
        <f t="shared" si="41"/>
        <v>0</v>
      </c>
      <c r="M81" s="10">
        <v>452667</v>
      </c>
    </row>
    <row r="82" spans="1:13" ht="12.75">
      <c r="A82" s="18" t="s">
        <v>423</v>
      </c>
      <c r="B82" s="9">
        <v>0</v>
      </c>
      <c r="C82" s="9">
        <v>0</v>
      </c>
      <c r="D82" s="9">
        <v>0</v>
      </c>
      <c r="E82" s="8">
        <f t="shared" si="38"/>
        <v>0</v>
      </c>
      <c r="F82" s="9">
        <v>160536.68</v>
      </c>
      <c r="G82" s="9">
        <v>0</v>
      </c>
      <c r="H82" s="9">
        <v>0</v>
      </c>
      <c r="I82" s="8">
        <f t="shared" si="39"/>
        <v>160536.68</v>
      </c>
      <c r="J82" s="9">
        <v>160536.68</v>
      </c>
      <c r="K82" s="8">
        <f t="shared" si="40"/>
        <v>0</v>
      </c>
      <c r="L82" s="8">
        <f t="shared" si="41"/>
        <v>160536.68</v>
      </c>
      <c r="M82" s="10">
        <v>453636</v>
      </c>
    </row>
    <row r="83" spans="1:13" ht="12.75">
      <c r="A83" s="18" t="s">
        <v>424</v>
      </c>
      <c r="B83" s="9">
        <v>50000</v>
      </c>
      <c r="C83" s="9">
        <v>42500</v>
      </c>
      <c r="D83" s="9">
        <v>0</v>
      </c>
      <c r="E83" s="8">
        <f t="shared" si="38"/>
        <v>42500</v>
      </c>
      <c r="F83" s="9">
        <v>0</v>
      </c>
      <c r="G83" s="9">
        <v>0</v>
      </c>
      <c r="H83" s="9">
        <v>0</v>
      </c>
      <c r="I83" s="8">
        <f t="shared" si="39"/>
        <v>0</v>
      </c>
      <c r="J83" s="9">
        <v>50000</v>
      </c>
      <c r="K83" s="8">
        <f t="shared" si="40"/>
        <v>42500</v>
      </c>
      <c r="L83" s="8">
        <f t="shared" si="41"/>
        <v>0</v>
      </c>
      <c r="M83" s="10">
        <v>452523</v>
      </c>
    </row>
    <row r="84" spans="1:13" ht="12.75">
      <c r="A84" s="18" t="s">
        <v>425</v>
      </c>
      <c r="B84" s="9">
        <v>3200000</v>
      </c>
      <c r="C84" s="9">
        <v>2085387.29</v>
      </c>
      <c r="D84" s="9">
        <v>352988.21</v>
      </c>
      <c r="E84" s="8">
        <f t="shared" si="38"/>
        <v>2438375.5</v>
      </c>
      <c r="F84" s="9">
        <v>672167.18</v>
      </c>
      <c r="G84" s="9">
        <v>474345.18</v>
      </c>
      <c r="H84" s="9">
        <v>156146</v>
      </c>
      <c r="I84" s="8">
        <f t="shared" si="39"/>
        <v>41676.00000000006</v>
      </c>
      <c r="J84" s="9">
        <v>3856695.29</v>
      </c>
      <c r="K84" s="8">
        <f t="shared" si="40"/>
        <v>2559732.47</v>
      </c>
      <c r="L84" s="8">
        <f t="shared" si="41"/>
        <v>394664.2100000001</v>
      </c>
      <c r="M84" s="10">
        <v>454622</v>
      </c>
    </row>
    <row r="85" spans="1:13" ht="12.75">
      <c r="A85" s="18" t="s">
        <v>426</v>
      </c>
      <c r="B85" s="9">
        <v>0</v>
      </c>
      <c r="C85" s="9">
        <v>0</v>
      </c>
      <c r="D85" s="9">
        <v>0</v>
      </c>
      <c r="E85" s="8">
        <f t="shared" si="38"/>
        <v>0</v>
      </c>
      <c r="F85" s="9">
        <v>0</v>
      </c>
      <c r="G85" s="9">
        <v>0</v>
      </c>
      <c r="H85" s="9">
        <v>0</v>
      </c>
      <c r="I85" s="8">
        <f t="shared" si="39"/>
        <v>0</v>
      </c>
      <c r="J85" s="9">
        <v>0</v>
      </c>
      <c r="K85" s="8">
        <f t="shared" si="40"/>
        <v>0</v>
      </c>
      <c r="L85" s="8">
        <f t="shared" si="41"/>
        <v>0</v>
      </c>
      <c r="M85" s="10">
        <v>454441</v>
      </c>
    </row>
    <row r="86" spans="1:13" ht="12.75">
      <c r="A86" s="18" t="s">
        <v>427</v>
      </c>
      <c r="B86" s="9">
        <v>5000000</v>
      </c>
      <c r="C86" s="9">
        <v>3718416.99</v>
      </c>
      <c r="D86" s="9">
        <v>0</v>
      </c>
      <c r="E86" s="8">
        <f t="shared" si="38"/>
        <v>3718416.99</v>
      </c>
      <c r="F86" s="9">
        <v>75676.54</v>
      </c>
      <c r="G86" s="9">
        <v>0</v>
      </c>
      <c r="H86" s="9">
        <v>0</v>
      </c>
      <c r="I86" s="8">
        <f t="shared" si="39"/>
        <v>75676.54</v>
      </c>
      <c r="J86" s="9">
        <v>5009664.34</v>
      </c>
      <c r="K86" s="8">
        <f t="shared" si="40"/>
        <v>3718416.99</v>
      </c>
      <c r="L86" s="8">
        <f t="shared" si="41"/>
        <v>75676.54</v>
      </c>
      <c r="M86" s="10">
        <v>452714</v>
      </c>
    </row>
    <row r="87" spans="1:13" ht="12.75">
      <c r="A87" s="18" t="s">
        <v>428</v>
      </c>
      <c r="B87" s="9">
        <v>2025000</v>
      </c>
      <c r="C87" s="9">
        <v>1315851.8599999999</v>
      </c>
      <c r="D87" s="9">
        <v>0</v>
      </c>
      <c r="E87" s="8">
        <f t="shared" si="38"/>
        <v>1315851.8599999999</v>
      </c>
      <c r="F87" s="9">
        <v>0</v>
      </c>
      <c r="G87" s="9">
        <v>0</v>
      </c>
      <c r="H87" s="9">
        <v>0</v>
      </c>
      <c r="I87" s="8">
        <f t="shared" si="39"/>
        <v>0</v>
      </c>
      <c r="J87" s="9">
        <v>2025346.66</v>
      </c>
      <c r="K87" s="8">
        <f t="shared" si="40"/>
        <v>1315851.8599999999</v>
      </c>
      <c r="L87" s="8">
        <f t="shared" si="41"/>
        <v>0</v>
      </c>
      <c r="M87" s="10">
        <v>453470</v>
      </c>
    </row>
    <row r="88" spans="1:13" ht="12.75">
      <c r="A88" s="18" t="s">
        <v>429</v>
      </c>
      <c r="B88" s="9">
        <v>120000</v>
      </c>
      <c r="C88" s="9">
        <v>79973</v>
      </c>
      <c r="D88" s="9">
        <v>0</v>
      </c>
      <c r="E88" s="8">
        <f t="shared" si="38"/>
        <v>79973</v>
      </c>
      <c r="F88" s="9">
        <v>0</v>
      </c>
      <c r="G88" s="9">
        <v>0</v>
      </c>
      <c r="H88" s="9">
        <v>0</v>
      </c>
      <c r="I88" s="8">
        <f t="shared" si="39"/>
        <v>0</v>
      </c>
      <c r="J88" s="9">
        <v>120000</v>
      </c>
      <c r="K88" s="8">
        <f t="shared" si="40"/>
        <v>79973</v>
      </c>
      <c r="L88" s="8">
        <f t="shared" si="41"/>
        <v>0</v>
      </c>
      <c r="M88" s="10">
        <v>454085</v>
      </c>
    </row>
    <row r="89" spans="1:13" ht="12.75">
      <c r="A89" s="13" t="s">
        <v>430</v>
      </c>
      <c r="B89" s="9">
        <v>4885894.75</v>
      </c>
      <c r="C89" s="8"/>
      <c r="D89" s="8"/>
      <c r="E89" s="9">
        <v>1732885.3799999952</v>
      </c>
      <c r="F89" s="8"/>
      <c r="G89" s="8"/>
      <c r="H89" s="8"/>
      <c r="I89" s="8"/>
      <c r="J89" s="9">
        <v>0</v>
      </c>
      <c r="K89" s="8">
        <f t="shared" si="40"/>
        <v>0</v>
      </c>
      <c r="L89" s="8">
        <f t="shared" si="41"/>
        <v>0</v>
      </c>
      <c r="M89" s="10">
        <v>453307</v>
      </c>
    </row>
    <row r="90" spans="1:13" ht="12.75">
      <c r="A90" s="12" t="s">
        <v>431</v>
      </c>
      <c r="B90" s="11">
        <f aca="true" t="shared" si="42" ref="B90:L90">B91+B281</f>
        <v>56960136.660000004</v>
      </c>
      <c r="C90" s="11">
        <f t="shared" si="42"/>
        <v>25429275.300000004</v>
      </c>
      <c r="D90" s="11">
        <f t="shared" si="42"/>
        <v>17217912.56</v>
      </c>
      <c r="E90" s="11">
        <f t="shared" si="42"/>
        <v>42647187.86</v>
      </c>
      <c r="F90" s="11">
        <f t="shared" si="42"/>
        <v>39998428.06000001</v>
      </c>
      <c r="G90" s="11">
        <f t="shared" si="42"/>
        <v>9456596.030000001</v>
      </c>
      <c r="H90" s="11">
        <f t="shared" si="42"/>
        <v>1019548.9299999999</v>
      </c>
      <c r="I90" s="11">
        <f t="shared" si="42"/>
        <v>29522283.099999998</v>
      </c>
      <c r="J90" s="11">
        <f t="shared" si="42"/>
        <v>96837280.00999999</v>
      </c>
      <c r="K90" s="11">
        <f t="shared" si="42"/>
        <v>34885871.330000006</v>
      </c>
      <c r="L90" s="11">
        <f t="shared" si="42"/>
        <v>46740195.66</v>
      </c>
      <c r="M90" s="10">
        <v>454541</v>
      </c>
    </row>
    <row r="91" spans="1:13" ht="12.75">
      <c r="A91" s="14" t="s">
        <v>432</v>
      </c>
      <c r="B91" s="11">
        <f aca="true" t="shared" si="43" ref="B91:L91">B92+B216+B266+B269</f>
        <v>56960136.660000004</v>
      </c>
      <c r="C91" s="11">
        <f t="shared" si="43"/>
        <v>25429275.300000004</v>
      </c>
      <c r="D91" s="11">
        <f t="shared" si="43"/>
        <v>17217912.56</v>
      </c>
      <c r="E91" s="11">
        <f t="shared" si="43"/>
        <v>42647187.86</v>
      </c>
      <c r="F91" s="11">
        <f t="shared" si="43"/>
        <v>39998428.06000001</v>
      </c>
      <c r="G91" s="11">
        <f t="shared" si="43"/>
        <v>9456596.030000001</v>
      </c>
      <c r="H91" s="11">
        <f t="shared" si="43"/>
        <v>1019548.9299999999</v>
      </c>
      <c r="I91" s="11">
        <f t="shared" si="43"/>
        <v>29522283.099999998</v>
      </c>
      <c r="J91" s="11">
        <f t="shared" si="43"/>
        <v>96837280.00999999</v>
      </c>
      <c r="K91" s="11">
        <f t="shared" si="43"/>
        <v>34885871.330000006</v>
      </c>
      <c r="L91" s="11">
        <f t="shared" si="43"/>
        <v>46740195.66</v>
      </c>
      <c r="M91" s="10">
        <v>452343</v>
      </c>
    </row>
    <row r="92" spans="1:13" ht="12.75">
      <c r="A92" s="15" t="s">
        <v>433</v>
      </c>
      <c r="B92" s="11">
        <f aca="true" t="shared" si="44" ref="B92:L92">B93+B160+B192+B193+B199+B202</f>
        <v>36481061.77</v>
      </c>
      <c r="C92" s="11">
        <f t="shared" si="44"/>
        <v>19889572.89</v>
      </c>
      <c r="D92" s="11">
        <f t="shared" si="44"/>
        <v>13803227.28</v>
      </c>
      <c r="E92" s="11">
        <f t="shared" si="44"/>
        <v>33692800.17</v>
      </c>
      <c r="F92" s="11">
        <f t="shared" si="44"/>
        <v>26040556.380000006</v>
      </c>
      <c r="G92" s="11">
        <f t="shared" si="44"/>
        <v>6606760.870000001</v>
      </c>
      <c r="H92" s="11">
        <f t="shared" si="44"/>
        <v>253739.82</v>
      </c>
      <c r="I92" s="11">
        <f t="shared" si="44"/>
        <v>19180055.689999998</v>
      </c>
      <c r="J92" s="11">
        <f t="shared" si="44"/>
        <v>62692611.85999999</v>
      </c>
      <c r="K92" s="11">
        <f t="shared" si="44"/>
        <v>26496333.760000005</v>
      </c>
      <c r="L92" s="11">
        <f t="shared" si="44"/>
        <v>32983282.969999995</v>
      </c>
      <c r="M92" s="10">
        <v>453784</v>
      </c>
    </row>
    <row r="93" spans="1:13" ht="12.75">
      <c r="A93" s="17" t="s">
        <v>434</v>
      </c>
      <c r="B93" s="11">
        <f aca="true" t="shared" si="45" ref="B93:L93">B94+B100+B120</f>
        <v>28437230.04</v>
      </c>
      <c r="C93" s="11">
        <f t="shared" si="45"/>
        <v>18356942.55</v>
      </c>
      <c r="D93" s="11">
        <f t="shared" si="45"/>
        <v>8243358.259999999</v>
      </c>
      <c r="E93" s="11">
        <f t="shared" si="45"/>
        <v>26600300.810000002</v>
      </c>
      <c r="F93" s="11">
        <f t="shared" si="45"/>
        <v>9726713.880000005</v>
      </c>
      <c r="G93" s="11">
        <f t="shared" si="45"/>
        <v>4672027.290000001</v>
      </c>
      <c r="H93" s="11">
        <f t="shared" si="45"/>
        <v>117786.76000000001</v>
      </c>
      <c r="I93" s="11">
        <f t="shared" si="45"/>
        <v>4936899.83</v>
      </c>
      <c r="J93" s="11">
        <f t="shared" si="45"/>
        <v>38586491.349999994</v>
      </c>
      <c r="K93" s="11">
        <f t="shared" si="45"/>
        <v>23028969.840000004</v>
      </c>
      <c r="L93" s="11">
        <f t="shared" si="45"/>
        <v>13180258.090000002</v>
      </c>
      <c r="M93" s="10">
        <v>453785</v>
      </c>
    </row>
    <row r="94" spans="1:13" ht="12.75">
      <c r="A94" s="20" t="s">
        <v>435</v>
      </c>
      <c r="B94" s="11">
        <f aca="true" t="shared" si="46" ref="B94:L94">B95+B96+B97+B98+B99</f>
        <v>223000</v>
      </c>
      <c r="C94" s="11">
        <f t="shared" si="46"/>
        <v>123894.61</v>
      </c>
      <c r="D94" s="11">
        <f t="shared" si="46"/>
        <v>76281.28</v>
      </c>
      <c r="E94" s="11">
        <f t="shared" si="46"/>
        <v>200175.89</v>
      </c>
      <c r="F94" s="11">
        <f t="shared" si="46"/>
        <v>73991.82</v>
      </c>
      <c r="G94" s="11">
        <f t="shared" si="46"/>
        <v>69261.95000000001</v>
      </c>
      <c r="H94" s="11">
        <f t="shared" si="46"/>
        <v>0</v>
      </c>
      <c r="I94" s="11">
        <f t="shared" si="46"/>
        <v>4729.869999999998</v>
      </c>
      <c r="J94" s="11">
        <f t="shared" si="46"/>
        <v>304829.93</v>
      </c>
      <c r="K94" s="11">
        <f t="shared" si="46"/>
        <v>193156.56000000003</v>
      </c>
      <c r="L94" s="11">
        <f t="shared" si="46"/>
        <v>81011.15</v>
      </c>
      <c r="M94" s="10">
        <v>453005</v>
      </c>
    </row>
    <row r="95" spans="1:13" ht="12.75">
      <c r="A95" s="21" t="s">
        <v>436</v>
      </c>
      <c r="B95" s="9">
        <v>60000</v>
      </c>
      <c r="C95" s="9">
        <v>46014.94</v>
      </c>
      <c r="D95" s="9">
        <v>12474.99</v>
      </c>
      <c r="E95" s="8">
        <f>+C95+D95</f>
        <v>58489.93</v>
      </c>
      <c r="F95" s="9">
        <v>5912.16</v>
      </c>
      <c r="G95" s="9">
        <v>5912.16</v>
      </c>
      <c r="H95" s="9">
        <v>0</v>
      </c>
      <c r="I95" s="8">
        <f>+F95-G95-H95</f>
        <v>0</v>
      </c>
      <c r="J95" s="9">
        <v>66141.75</v>
      </c>
      <c r="K95" s="8">
        <f>+C95+G95</f>
        <v>51927.100000000006</v>
      </c>
      <c r="L95" s="8">
        <f>+D95+I95</f>
        <v>12474.99</v>
      </c>
      <c r="M95" s="10">
        <v>453330</v>
      </c>
    </row>
    <row r="96" spans="1:13" ht="12.75">
      <c r="A96" s="21" t="s">
        <v>437</v>
      </c>
      <c r="B96" s="9">
        <v>63000</v>
      </c>
      <c r="C96" s="9">
        <v>40831.2</v>
      </c>
      <c r="D96" s="9">
        <v>21315.6</v>
      </c>
      <c r="E96" s="8">
        <f>+C96+D96</f>
        <v>62146.799999999996</v>
      </c>
      <c r="F96" s="9">
        <v>16121.7</v>
      </c>
      <c r="G96" s="9">
        <v>16121.7</v>
      </c>
      <c r="H96" s="9">
        <v>0</v>
      </c>
      <c r="I96" s="8">
        <f>+F96-G96-H96</f>
        <v>0</v>
      </c>
      <c r="J96" s="9">
        <v>80046.9</v>
      </c>
      <c r="K96" s="8">
        <f>+C96+G96</f>
        <v>56952.899999999994</v>
      </c>
      <c r="L96" s="8">
        <f>+D96+I96</f>
        <v>21315.6</v>
      </c>
      <c r="M96" s="10">
        <v>453781</v>
      </c>
    </row>
    <row r="97" spans="1:13" ht="12.75">
      <c r="A97" s="21" t="s">
        <v>438</v>
      </c>
      <c r="B97" s="9">
        <v>12000</v>
      </c>
      <c r="C97" s="9">
        <v>4648.14</v>
      </c>
      <c r="D97" s="9">
        <v>5728.14</v>
      </c>
      <c r="E97" s="8">
        <f>+C97+D97</f>
        <v>10376.28</v>
      </c>
      <c r="F97" s="9">
        <v>5188.14</v>
      </c>
      <c r="G97" s="9">
        <v>5188.08</v>
      </c>
      <c r="H97" s="9">
        <v>0</v>
      </c>
      <c r="I97" s="8">
        <f>+F97-G97-H97</f>
        <v>0.06000000000040018</v>
      </c>
      <c r="J97" s="9">
        <v>19351.86</v>
      </c>
      <c r="K97" s="8">
        <f>+C97+G97</f>
        <v>9836.220000000001</v>
      </c>
      <c r="L97" s="8">
        <f>+D97+I97</f>
        <v>5728.200000000001</v>
      </c>
      <c r="M97" s="10">
        <v>452274</v>
      </c>
    </row>
    <row r="98" spans="1:13" ht="25.5">
      <c r="A98" s="21" t="s">
        <v>260</v>
      </c>
      <c r="B98" s="9">
        <v>53000</v>
      </c>
      <c r="C98" s="9">
        <v>18725.83</v>
      </c>
      <c r="D98" s="9">
        <v>20440.32</v>
      </c>
      <c r="E98" s="8">
        <f>+C98+D98</f>
        <v>39166.15</v>
      </c>
      <c r="F98" s="9">
        <v>26263.72</v>
      </c>
      <c r="G98" s="9">
        <v>26263.72</v>
      </c>
      <c r="H98" s="9">
        <v>0</v>
      </c>
      <c r="I98" s="8">
        <f>+F98-G98-H98</f>
        <v>0</v>
      </c>
      <c r="J98" s="9">
        <v>81346.32</v>
      </c>
      <c r="K98" s="8">
        <f>+C98+G98</f>
        <v>44989.55</v>
      </c>
      <c r="L98" s="8">
        <f>+D98+I98</f>
        <v>20440.32</v>
      </c>
      <c r="M98" s="10">
        <v>452787</v>
      </c>
    </row>
    <row r="99" spans="1:13" ht="25.5">
      <c r="A99" s="21" t="s">
        <v>439</v>
      </c>
      <c r="B99" s="9">
        <v>35000</v>
      </c>
      <c r="C99" s="9">
        <v>13674.5</v>
      </c>
      <c r="D99" s="9">
        <v>16322.23</v>
      </c>
      <c r="E99" s="8">
        <f>+C99+D99</f>
        <v>29996.73</v>
      </c>
      <c r="F99" s="9">
        <v>20506.1</v>
      </c>
      <c r="G99" s="9">
        <v>15776.29</v>
      </c>
      <c r="H99" s="9">
        <v>0</v>
      </c>
      <c r="I99" s="8">
        <f>+F99-G99-H99</f>
        <v>4729.809999999998</v>
      </c>
      <c r="J99" s="9">
        <v>57943.1</v>
      </c>
      <c r="K99" s="8">
        <f>+C99+G99</f>
        <v>29450.79</v>
      </c>
      <c r="L99" s="8">
        <f>+D99+I99</f>
        <v>21052.039999999997</v>
      </c>
      <c r="M99" s="10">
        <v>454468</v>
      </c>
    </row>
    <row r="100" spans="1:13" ht="12.75">
      <c r="A100" s="20" t="s">
        <v>440</v>
      </c>
      <c r="B100" s="11">
        <f aca="true" t="shared" si="47" ref="B100:L100">B101+B102+B103+B104+B105+B106+B107+B108+B109+B110+B111+B112+B113+B114+B115+B116+B117+B118+B119</f>
        <v>14465269.950000001</v>
      </c>
      <c r="C100" s="11">
        <f t="shared" si="47"/>
        <v>12827817.930000002</v>
      </c>
      <c r="D100" s="11">
        <f t="shared" si="47"/>
        <v>644247.3</v>
      </c>
      <c r="E100" s="11">
        <f t="shared" si="47"/>
        <v>13472065.23</v>
      </c>
      <c r="F100" s="11">
        <f t="shared" si="47"/>
        <v>854046.3599999999</v>
      </c>
      <c r="G100" s="11">
        <f t="shared" si="47"/>
        <v>377547.82000000007</v>
      </c>
      <c r="H100" s="11">
        <f t="shared" si="47"/>
        <v>0</v>
      </c>
      <c r="I100" s="11">
        <f t="shared" si="47"/>
        <v>476498.5399999999</v>
      </c>
      <c r="J100" s="11">
        <f t="shared" si="47"/>
        <v>15548870.07</v>
      </c>
      <c r="K100" s="11">
        <f t="shared" si="47"/>
        <v>13205365.750000002</v>
      </c>
      <c r="L100" s="11">
        <f t="shared" si="47"/>
        <v>1120745.8399999999</v>
      </c>
      <c r="M100" s="10">
        <v>453767</v>
      </c>
    </row>
    <row r="101" spans="1:13" ht="12.75">
      <c r="A101" s="21" t="s">
        <v>441</v>
      </c>
      <c r="B101" s="9">
        <v>0</v>
      </c>
      <c r="C101" s="9">
        <v>0</v>
      </c>
      <c r="D101" s="9">
        <v>0</v>
      </c>
      <c r="E101" s="8">
        <f aca="true" t="shared" si="48" ref="E101:E119">+C101+D101</f>
        <v>0</v>
      </c>
      <c r="F101" s="9">
        <v>0</v>
      </c>
      <c r="G101" s="9">
        <v>0</v>
      </c>
      <c r="H101" s="9">
        <v>0</v>
      </c>
      <c r="I101" s="8">
        <f aca="true" t="shared" si="49" ref="I101:I119">+F101-G101-H101</f>
        <v>0</v>
      </c>
      <c r="J101" s="9">
        <v>0</v>
      </c>
      <c r="K101" s="8">
        <f aca="true" t="shared" si="50" ref="K101:K119">+C101+G101</f>
        <v>0</v>
      </c>
      <c r="L101" s="8">
        <f aca="true" t="shared" si="51" ref="L101:L119">+D101+I101</f>
        <v>0</v>
      </c>
      <c r="M101" s="10">
        <v>452130</v>
      </c>
    </row>
    <row r="102" spans="1:13" ht="12.75">
      <c r="A102" s="21" t="s">
        <v>442</v>
      </c>
      <c r="B102" s="9">
        <v>127000</v>
      </c>
      <c r="C102" s="9">
        <v>9571.48</v>
      </c>
      <c r="D102" s="9">
        <v>117157.02</v>
      </c>
      <c r="E102" s="8">
        <f t="shared" si="48"/>
        <v>126728.5</v>
      </c>
      <c r="F102" s="9">
        <v>131696.52</v>
      </c>
      <c r="G102" s="9">
        <v>69723.33</v>
      </c>
      <c r="H102" s="9">
        <v>0</v>
      </c>
      <c r="I102" s="8">
        <f t="shared" si="49"/>
        <v>61973.18999999999</v>
      </c>
      <c r="J102" s="9">
        <v>264675.2</v>
      </c>
      <c r="K102" s="8">
        <f t="shared" si="50"/>
        <v>79294.81</v>
      </c>
      <c r="L102" s="8">
        <f t="shared" si="51"/>
        <v>179130.21</v>
      </c>
      <c r="M102" s="10">
        <v>454347</v>
      </c>
    </row>
    <row r="103" spans="1:13" ht="12.75">
      <c r="A103" s="21" t="s">
        <v>443</v>
      </c>
      <c r="B103" s="9">
        <v>60000</v>
      </c>
      <c r="C103" s="9">
        <v>3274.69</v>
      </c>
      <c r="D103" s="9">
        <v>52500</v>
      </c>
      <c r="E103" s="8">
        <f t="shared" si="48"/>
        <v>55774.69</v>
      </c>
      <c r="F103" s="9">
        <v>38666.6</v>
      </c>
      <c r="G103" s="9">
        <v>38380</v>
      </c>
      <c r="H103" s="9">
        <v>0</v>
      </c>
      <c r="I103" s="8">
        <f t="shared" si="49"/>
        <v>286.59999999999854</v>
      </c>
      <c r="J103" s="9">
        <v>70286.6</v>
      </c>
      <c r="K103" s="8">
        <f t="shared" si="50"/>
        <v>41654.69</v>
      </c>
      <c r="L103" s="8">
        <f t="shared" si="51"/>
        <v>52786.6</v>
      </c>
      <c r="M103" s="10">
        <v>452968</v>
      </c>
    </row>
    <row r="104" spans="1:13" ht="12.75">
      <c r="A104" s="21" t="s">
        <v>444</v>
      </c>
      <c r="B104" s="9">
        <v>0</v>
      </c>
      <c r="C104" s="9">
        <v>0</v>
      </c>
      <c r="D104" s="9">
        <v>0</v>
      </c>
      <c r="E104" s="8">
        <f t="shared" si="48"/>
        <v>0</v>
      </c>
      <c r="F104" s="9">
        <v>0</v>
      </c>
      <c r="G104" s="9">
        <v>0</v>
      </c>
      <c r="H104" s="9">
        <v>0</v>
      </c>
      <c r="I104" s="8">
        <f t="shared" si="49"/>
        <v>0</v>
      </c>
      <c r="J104" s="9">
        <v>0</v>
      </c>
      <c r="K104" s="8">
        <f t="shared" si="50"/>
        <v>0</v>
      </c>
      <c r="L104" s="8">
        <f t="shared" si="51"/>
        <v>0</v>
      </c>
      <c r="M104" s="10">
        <v>453427</v>
      </c>
    </row>
    <row r="105" spans="1:13" ht="12.75">
      <c r="A105" s="21" t="s">
        <v>445</v>
      </c>
      <c r="B105" s="9">
        <v>0</v>
      </c>
      <c r="C105" s="9">
        <v>0</v>
      </c>
      <c r="D105" s="9">
        <v>0</v>
      </c>
      <c r="E105" s="8">
        <f t="shared" si="48"/>
        <v>0</v>
      </c>
      <c r="F105" s="9">
        <v>0</v>
      </c>
      <c r="G105" s="9">
        <v>0</v>
      </c>
      <c r="H105" s="9">
        <v>0</v>
      </c>
      <c r="I105" s="8">
        <f t="shared" si="49"/>
        <v>0</v>
      </c>
      <c r="J105" s="9">
        <v>0</v>
      </c>
      <c r="K105" s="8">
        <f t="shared" si="50"/>
        <v>0</v>
      </c>
      <c r="L105" s="8">
        <f t="shared" si="51"/>
        <v>0</v>
      </c>
      <c r="M105" s="10">
        <v>454548</v>
      </c>
    </row>
    <row r="106" spans="1:13" ht="12.75">
      <c r="A106" s="21" t="s">
        <v>277</v>
      </c>
      <c r="B106" s="9">
        <v>320000</v>
      </c>
      <c r="C106" s="9">
        <v>49662.49</v>
      </c>
      <c r="D106" s="9">
        <v>270275.55</v>
      </c>
      <c r="E106" s="8">
        <f t="shared" si="48"/>
        <v>319938.04</v>
      </c>
      <c r="F106" s="9">
        <v>195399.15</v>
      </c>
      <c r="G106" s="9">
        <v>164171.56</v>
      </c>
      <c r="H106" s="9">
        <v>0</v>
      </c>
      <c r="I106" s="8">
        <f t="shared" si="49"/>
        <v>31227.589999999997</v>
      </c>
      <c r="J106" s="9">
        <v>565664.51</v>
      </c>
      <c r="K106" s="8">
        <f t="shared" si="50"/>
        <v>213834.05</v>
      </c>
      <c r="L106" s="8">
        <f t="shared" si="51"/>
        <v>301503.14</v>
      </c>
      <c r="M106" s="10">
        <v>453410</v>
      </c>
    </row>
    <row r="107" spans="1:13" ht="12.75">
      <c r="A107" s="21" t="s">
        <v>446</v>
      </c>
      <c r="B107" s="9">
        <v>3580000</v>
      </c>
      <c r="C107" s="9">
        <v>3330451.2399999998</v>
      </c>
      <c r="D107" s="9">
        <v>4000</v>
      </c>
      <c r="E107" s="8">
        <f t="shared" si="48"/>
        <v>3334451.2399999998</v>
      </c>
      <c r="F107" s="9">
        <v>1921.67</v>
      </c>
      <c r="G107" s="9">
        <v>0</v>
      </c>
      <c r="H107" s="9">
        <v>0</v>
      </c>
      <c r="I107" s="8">
        <f t="shared" si="49"/>
        <v>1921.67</v>
      </c>
      <c r="J107" s="9">
        <v>3580000</v>
      </c>
      <c r="K107" s="8">
        <f t="shared" si="50"/>
        <v>3330451.2399999998</v>
      </c>
      <c r="L107" s="8">
        <f t="shared" si="51"/>
        <v>5921.67</v>
      </c>
      <c r="M107" s="10">
        <v>452138</v>
      </c>
    </row>
    <row r="108" spans="1:13" ht="12.75">
      <c r="A108" s="21" t="s">
        <v>447</v>
      </c>
      <c r="B108" s="9">
        <v>4500000</v>
      </c>
      <c r="C108" s="9">
        <v>4384583.01</v>
      </c>
      <c r="D108" s="9">
        <v>0</v>
      </c>
      <c r="E108" s="8">
        <f t="shared" si="48"/>
        <v>4384583.01</v>
      </c>
      <c r="F108" s="9">
        <v>0</v>
      </c>
      <c r="G108" s="9">
        <v>0</v>
      </c>
      <c r="H108" s="9">
        <v>0</v>
      </c>
      <c r="I108" s="8">
        <f t="shared" si="49"/>
        <v>0</v>
      </c>
      <c r="J108" s="9">
        <v>4500000</v>
      </c>
      <c r="K108" s="8">
        <f t="shared" si="50"/>
        <v>4384583.01</v>
      </c>
      <c r="L108" s="8">
        <f t="shared" si="51"/>
        <v>0</v>
      </c>
      <c r="M108" s="10">
        <v>452953</v>
      </c>
    </row>
    <row r="109" spans="1:13" ht="12.75">
      <c r="A109" s="21" t="s">
        <v>448</v>
      </c>
      <c r="B109" s="9">
        <v>1657594.24</v>
      </c>
      <c r="C109" s="9">
        <v>1455104.66</v>
      </c>
      <c r="D109" s="9">
        <v>115780.47999999998</v>
      </c>
      <c r="E109" s="8">
        <f t="shared" si="48"/>
        <v>1570885.14</v>
      </c>
      <c r="F109" s="9">
        <v>277827.20999999996</v>
      </c>
      <c r="G109" s="9">
        <v>13109.269999999999</v>
      </c>
      <c r="H109" s="9">
        <v>0</v>
      </c>
      <c r="I109" s="8">
        <f t="shared" si="49"/>
        <v>264717.93999999994</v>
      </c>
      <c r="J109" s="9">
        <v>2062360.7</v>
      </c>
      <c r="K109" s="8">
        <f t="shared" si="50"/>
        <v>1468213.93</v>
      </c>
      <c r="L109" s="8">
        <f t="shared" si="51"/>
        <v>380498.4199999999</v>
      </c>
      <c r="M109" s="10">
        <v>452431</v>
      </c>
    </row>
    <row r="110" spans="1:13" ht="12.75">
      <c r="A110" s="21" t="s">
        <v>449</v>
      </c>
      <c r="B110" s="9">
        <v>0</v>
      </c>
      <c r="C110" s="9">
        <v>0</v>
      </c>
      <c r="D110" s="9">
        <v>0</v>
      </c>
      <c r="E110" s="8">
        <f t="shared" si="48"/>
        <v>0</v>
      </c>
      <c r="F110" s="9">
        <v>0</v>
      </c>
      <c r="G110" s="9">
        <v>0</v>
      </c>
      <c r="H110" s="9">
        <v>0</v>
      </c>
      <c r="I110" s="8">
        <f t="shared" si="49"/>
        <v>0</v>
      </c>
      <c r="J110" s="9">
        <v>0</v>
      </c>
      <c r="K110" s="8">
        <f t="shared" si="50"/>
        <v>0</v>
      </c>
      <c r="L110" s="8">
        <f t="shared" si="51"/>
        <v>0</v>
      </c>
      <c r="M110" s="10">
        <v>453853</v>
      </c>
    </row>
    <row r="111" spans="1:13" ht="12.75">
      <c r="A111" s="21" t="s">
        <v>450</v>
      </c>
      <c r="B111" s="9">
        <v>1216416.79</v>
      </c>
      <c r="C111" s="9">
        <v>1216416.79</v>
      </c>
      <c r="D111" s="9">
        <v>0</v>
      </c>
      <c r="E111" s="8">
        <f t="shared" si="48"/>
        <v>1216416.79</v>
      </c>
      <c r="F111" s="9">
        <v>0</v>
      </c>
      <c r="G111" s="9">
        <v>0</v>
      </c>
      <c r="H111" s="9">
        <v>0</v>
      </c>
      <c r="I111" s="8">
        <f t="shared" si="49"/>
        <v>0</v>
      </c>
      <c r="J111" s="9">
        <v>1216416.79</v>
      </c>
      <c r="K111" s="8">
        <f t="shared" si="50"/>
        <v>1216416.79</v>
      </c>
      <c r="L111" s="8">
        <f t="shared" si="51"/>
        <v>0</v>
      </c>
      <c r="M111" s="10">
        <v>454011</v>
      </c>
    </row>
    <row r="112" spans="1:13" ht="12.75">
      <c r="A112" s="21" t="s">
        <v>451</v>
      </c>
      <c r="B112" s="9">
        <v>0</v>
      </c>
      <c r="C112" s="9">
        <v>0</v>
      </c>
      <c r="D112" s="9">
        <v>0</v>
      </c>
      <c r="E112" s="8">
        <f t="shared" si="48"/>
        <v>0</v>
      </c>
      <c r="F112" s="9">
        <v>0</v>
      </c>
      <c r="G112" s="9">
        <v>0</v>
      </c>
      <c r="H112" s="9">
        <v>0</v>
      </c>
      <c r="I112" s="8">
        <f t="shared" si="49"/>
        <v>0</v>
      </c>
      <c r="J112" s="9">
        <v>0</v>
      </c>
      <c r="K112" s="8">
        <f t="shared" si="50"/>
        <v>0</v>
      </c>
      <c r="L112" s="8">
        <f t="shared" si="51"/>
        <v>0</v>
      </c>
      <c r="M112" s="10">
        <v>453947</v>
      </c>
    </row>
    <row r="113" spans="1:13" ht="12.75">
      <c r="A113" s="21" t="s">
        <v>272</v>
      </c>
      <c r="B113" s="9">
        <v>167021</v>
      </c>
      <c r="C113" s="9">
        <v>17528.9</v>
      </c>
      <c r="D113" s="9">
        <v>19847.5</v>
      </c>
      <c r="E113" s="8">
        <f t="shared" si="48"/>
        <v>37376.4</v>
      </c>
      <c r="F113" s="9">
        <v>13118.33</v>
      </c>
      <c r="G113" s="9">
        <v>13118.33</v>
      </c>
      <c r="H113" s="9">
        <v>0</v>
      </c>
      <c r="I113" s="8">
        <f t="shared" si="49"/>
        <v>0</v>
      </c>
      <c r="J113" s="9">
        <v>184653.35</v>
      </c>
      <c r="K113" s="8">
        <f t="shared" si="50"/>
        <v>30647.230000000003</v>
      </c>
      <c r="L113" s="8">
        <f t="shared" si="51"/>
        <v>19847.5</v>
      </c>
      <c r="M113" s="10">
        <v>454120</v>
      </c>
    </row>
    <row r="114" spans="1:13" ht="12.75">
      <c r="A114" s="21" t="s">
        <v>271</v>
      </c>
      <c r="B114" s="9">
        <v>242237.92</v>
      </c>
      <c r="C114" s="9">
        <v>88510.38</v>
      </c>
      <c r="D114" s="9">
        <v>48408.15</v>
      </c>
      <c r="E114" s="8">
        <f t="shared" si="48"/>
        <v>136918.53</v>
      </c>
      <c r="F114" s="9">
        <v>39388.75</v>
      </c>
      <c r="G114" s="9">
        <v>39388.75</v>
      </c>
      <c r="H114" s="9">
        <v>0</v>
      </c>
      <c r="I114" s="8">
        <f t="shared" si="49"/>
        <v>0</v>
      </c>
      <c r="J114" s="9">
        <v>353076.11</v>
      </c>
      <c r="K114" s="8">
        <f t="shared" si="50"/>
        <v>127899.13</v>
      </c>
      <c r="L114" s="8">
        <f t="shared" si="51"/>
        <v>48408.15</v>
      </c>
      <c r="M114" s="10">
        <v>453038</v>
      </c>
    </row>
    <row r="115" spans="1:13" ht="12.75">
      <c r="A115" s="21" t="s">
        <v>452</v>
      </c>
      <c r="B115" s="9">
        <v>2460000</v>
      </c>
      <c r="C115" s="9">
        <v>2268496.23</v>
      </c>
      <c r="D115" s="9">
        <v>0</v>
      </c>
      <c r="E115" s="8">
        <f t="shared" si="48"/>
        <v>2268496.23</v>
      </c>
      <c r="F115" s="9">
        <v>0</v>
      </c>
      <c r="G115" s="9">
        <v>0</v>
      </c>
      <c r="H115" s="9">
        <v>0</v>
      </c>
      <c r="I115" s="8">
        <f t="shared" si="49"/>
        <v>0</v>
      </c>
      <c r="J115" s="9">
        <v>2460000</v>
      </c>
      <c r="K115" s="8">
        <f t="shared" si="50"/>
        <v>2268496.23</v>
      </c>
      <c r="L115" s="8">
        <f t="shared" si="51"/>
        <v>0</v>
      </c>
      <c r="M115" s="10">
        <v>454615</v>
      </c>
    </row>
    <row r="116" spans="1:13" ht="25.5">
      <c r="A116" s="21" t="s">
        <v>280</v>
      </c>
      <c r="B116" s="9">
        <v>35000</v>
      </c>
      <c r="C116" s="9">
        <v>0</v>
      </c>
      <c r="D116" s="9">
        <v>0</v>
      </c>
      <c r="E116" s="8">
        <f t="shared" si="48"/>
        <v>0</v>
      </c>
      <c r="F116" s="9">
        <v>0</v>
      </c>
      <c r="G116" s="9">
        <v>0</v>
      </c>
      <c r="H116" s="9">
        <v>0</v>
      </c>
      <c r="I116" s="8">
        <f t="shared" si="49"/>
        <v>0</v>
      </c>
      <c r="J116" s="9">
        <v>35000</v>
      </c>
      <c r="K116" s="8">
        <f t="shared" si="50"/>
        <v>0</v>
      </c>
      <c r="L116" s="8">
        <f t="shared" si="51"/>
        <v>0</v>
      </c>
      <c r="M116" s="10">
        <v>454424</v>
      </c>
    </row>
    <row r="117" spans="1:13" ht="25.5">
      <c r="A117" s="21" t="s">
        <v>281</v>
      </c>
      <c r="B117" s="9">
        <v>0</v>
      </c>
      <c r="C117" s="9">
        <v>0</v>
      </c>
      <c r="D117" s="9">
        <v>0</v>
      </c>
      <c r="E117" s="8">
        <f t="shared" si="48"/>
        <v>0</v>
      </c>
      <c r="F117" s="9">
        <v>0</v>
      </c>
      <c r="G117" s="9">
        <v>0</v>
      </c>
      <c r="H117" s="9">
        <v>0</v>
      </c>
      <c r="I117" s="8">
        <f t="shared" si="49"/>
        <v>0</v>
      </c>
      <c r="J117" s="9">
        <v>0</v>
      </c>
      <c r="K117" s="8">
        <f t="shared" si="50"/>
        <v>0</v>
      </c>
      <c r="L117" s="8">
        <f t="shared" si="51"/>
        <v>0</v>
      </c>
      <c r="M117" s="10">
        <v>452565</v>
      </c>
    </row>
    <row r="118" spans="1:13" ht="25.5">
      <c r="A118" s="21" t="s">
        <v>282</v>
      </c>
      <c r="B118" s="9">
        <v>37000</v>
      </c>
      <c r="C118" s="9">
        <v>4218.06</v>
      </c>
      <c r="D118" s="9">
        <v>2908.6000000000004</v>
      </c>
      <c r="E118" s="8">
        <f t="shared" si="48"/>
        <v>7126.660000000001</v>
      </c>
      <c r="F118" s="9">
        <v>0</v>
      </c>
      <c r="G118" s="9">
        <v>0</v>
      </c>
      <c r="H118" s="9">
        <v>0</v>
      </c>
      <c r="I118" s="8">
        <f t="shared" si="49"/>
        <v>0</v>
      </c>
      <c r="J118" s="9">
        <v>37000</v>
      </c>
      <c r="K118" s="8">
        <f t="shared" si="50"/>
        <v>4218.06</v>
      </c>
      <c r="L118" s="8">
        <f t="shared" si="51"/>
        <v>2908.6000000000004</v>
      </c>
      <c r="M118" s="10">
        <v>453375</v>
      </c>
    </row>
    <row r="119" spans="1:13" ht="12.75">
      <c r="A119" s="21" t="s">
        <v>283</v>
      </c>
      <c r="B119" s="9">
        <v>63000</v>
      </c>
      <c r="C119" s="9">
        <v>0</v>
      </c>
      <c r="D119" s="9">
        <v>13370</v>
      </c>
      <c r="E119" s="8">
        <f t="shared" si="48"/>
        <v>13370</v>
      </c>
      <c r="F119" s="9">
        <v>156028.13</v>
      </c>
      <c r="G119" s="9">
        <v>39656.58</v>
      </c>
      <c r="H119" s="9">
        <v>0</v>
      </c>
      <c r="I119" s="8">
        <f t="shared" si="49"/>
        <v>116371.55</v>
      </c>
      <c r="J119" s="9">
        <v>219736.81</v>
      </c>
      <c r="K119" s="8">
        <f t="shared" si="50"/>
        <v>39656.58</v>
      </c>
      <c r="L119" s="8">
        <f t="shared" si="51"/>
        <v>129741.55</v>
      </c>
      <c r="M119" s="10">
        <v>454166</v>
      </c>
    </row>
    <row r="120" spans="1:13" ht="12.75">
      <c r="A120" s="20" t="s">
        <v>453</v>
      </c>
      <c r="B120" s="11">
        <f aca="true" t="shared" si="52" ref="B120:L120">B121+B122+B123+B124+B125+B126+B127+B128+B129+B130+B134+B135+B136+B137+B138+B139+B140+B141+B142+B143+B144+B145+B146+B147+B148+B149+B150+B151+B152+B153+B154+B155+B156+B157+B158+B159</f>
        <v>13748960.09</v>
      </c>
      <c r="C120" s="11">
        <f t="shared" si="52"/>
        <v>5405230.01</v>
      </c>
      <c r="D120" s="11">
        <f t="shared" si="52"/>
        <v>7522829.679999999</v>
      </c>
      <c r="E120" s="11">
        <f t="shared" si="52"/>
        <v>12928059.69</v>
      </c>
      <c r="F120" s="11">
        <f t="shared" si="52"/>
        <v>8798675.700000005</v>
      </c>
      <c r="G120" s="11">
        <f t="shared" si="52"/>
        <v>4225217.5200000005</v>
      </c>
      <c r="H120" s="11">
        <f t="shared" si="52"/>
        <v>117786.76000000001</v>
      </c>
      <c r="I120" s="11">
        <f t="shared" si="52"/>
        <v>4455671.42</v>
      </c>
      <c r="J120" s="11">
        <f t="shared" si="52"/>
        <v>22732791.349999998</v>
      </c>
      <c r="K120" s="11">
        <f t="shared" si="52"/>
        <v>9630447.53</v>
      </c>
      <c r="L120" s="11">
        <f t="shared" si="52"/>
        <v>11978501.100000001</v>
      </c>
      <c r="M120" s="10">
        <v>452638</v>
      </c>
    </row>
    <row r="121" spans="1:13" ht="12.75">
      <c r="A121" s="21" t="s">
        <v>214</v>
      </c>
      <c r="B121" s="9">
        <v>49415.8</v>
      </c>
      <c r="C121" s="9">
        <v>9171.2</v>
      </c>
      <c r="D121" s="9">
        <v>32944.130000000005</v>
      </c>
      <c r="E121" s="8">
        <f aca="true" t="shared" si="53" ref="E121:E129">+C121+D121</f>
        <v>42115.33</v>
      </c>
      <c r="F121" s="9">
        <v>67999.59</v>
      </c>
      <c r="G121" s="9">
        <v>51916.37</v>
      </c>
      <c r="H121" s="9">
        <v>0</v>
      </c>
      <c r="I121" s="8">
        <f aca="true" t="shared" si="54" ref="I121:I129">+F121-G121-H121</f>
        <v>16083.219999999994</v>
      </c>
      <c r="J121" s="9">
        <v>223841.21</v>
      </c>
      <c r="K121" s="8">
        <f aca="true" t="shared" si="55" ref="K121:K129">+C121+G121</f>
        <v>61087.57000000001</v>
      </c>
      <c r="L121" s="8">
        <f aca="true" t="shared" si="56" ref="L121:L129">+D121+I121</f>
        <v>49027.35</v>
      </c>
      <c r="M121" s="10">
        <v>454016</v>
      </c>
    </row>
    <row r="122" spans="1:13" ht="12.75">
      <c r="A122" s="21" t="s">
        <v>454</v>
      </c>
      <c r="B122" s="9">
        <v>1011785.4</v>
      </c>
      <c r="C122" s="9">
        <v>118891.31000000001</v>
      </c>
      <c r="D122" s="9">
        <v>555313.69</v>
      </c>
      <c r="E122" s="8">
        <f t="shared" si="53"/>
        <v>674205</v>
      </c>
      <c r="F122" s="9">
        <v>1401857.08</v>
      </c>
      <c r="G122" s="9">
        <v>615033.9400000001</v>
      </c>
      <c r="H122" s="9">
        <v>22140.03</v>
      </c>
      <c r="I122" s="8">
        <f t="shared" si="54"/>
        <v>764683.11</v>
      </c>
      <c r="J122" s="9">
        <v>2424972</v>
      </c>
      <c r="K122" s="8">
        <f t="shared" si="55"/>
        <v>733925.2500000001</v>
      </c>
      <c r="L122" s="8">
        <f t="shared" si="56"/>
        <v>1319996.7999999998</v>
      </c>
      <c r="M122" s="10">
        <v>452262</v>
      </c>
    </row>
    <row r="123" spans="1:13" ht="12.75">
      <c r="A123" s="21" t="s">
        <v>455</v>
      </c>
      <c r="B123" s="9">
        <v>0</v>
      </c>
      <c r="C123" s="9">
        <v>0</v>
      </c>
      <c r="D123" s="9">
        <v>0</v>
      </c>
      <c r="E123" s="8">
        <f t="shared" si="53"/>
        <v>0</v>
      </c>
      <c r="F123" s="9">
        <v>0</v>
      </c>
      <c r="G123" s="9">
        <v>0</v>
      </c>
      <c r="H123" s="9">
        <v>0</v>
      </c>
      <c r="I123" s="8">
        <f t="shared" si="54"/>
        <v>0</v>
      </c>
      <c r="J123" s="9">
        <v>0</v>
      </c>
      <c r="K123" s="8">
        <f t="shared" si="55"/>
        <v>0</v>
      </c>
      <c r="L123" s="8">
        <f t="shared" si="56"/>
        <v>0</v>
      </c>
      <c r="M123" s="10">
        <v>453684</v>
      </c>
    </row>
    <row r="124" spans="1:13" ht="12.75">
      <c r="A124" s="21" t="s">
        <v>246</v>
      </c>
      <c r="B124" s="9">
        <v>715751.45</v>
      </c>
      <c r="C124" s="9">
        <v>1144.29</v>
      </c>
      <c r="D124" s="9">
        <v>690316.72</v>
      </c>
      <c r="E124" s="8">
        <f t="shared" si="53"/>
        <v>691461.01</v>
      </c>
      <c r="F124" s="9">
        <v>322608.18</v>
      </c>
      <c r="G124" s="9">
        <v>45497.67999999999</v>
      </c>
      <c r="H124" s="9">
        <v>300</v>
      </c>
      <c r="I124" s="8">
        <f t="shared" si="54"/>
        <v>276810.5</v>
      </c>
      <c r="J124" s="9">
        <v>1089958.7500000002</v>
      </c>
      <c r="K124" s="8">
        <f t="shared" si="55"/>
        <v>46641.969999999994</v>
      </c>
      <c r="L124" s="8">
        <f t="shared" si="56"/>
        <v>967127.22</v>
      </c>
      <c r="M124" s="10">
        <v>452793</v>
      </c>
    </row>
    <row r="125" spans="1:13" ht="25.5">
      <c r="A125" s="21" t="s">
        <v>221</v>
      </c>
      <c r="B125" s="9">
        <v>8402787.02</v>
      </c>
      <c r="C125" s="9">
        <v>3307630.0500000003</v>
      </c>
      <c r="D125" s="9">
        <v>4890428.75</v>
      </c>
      <c r="E125" s="8">
        <f t="shared" si="53"/>
        <v>8198058.800000001</v>
      </c>
      <c r="F125" s="9">
        <v>5302128.3</v>
      </c>
      <c r="G125" s="9">
        <v>2784034.58</v>
      </c>
      <c r="H125" s="9">
        <v>36475.66</v>
      </c>
      <c r="I125" s="8">
        <f t="shared" si="54"/>
        <v>2481618.0599999996</v>
      </c>
      <c r="J125" s="9">
        <v>13792101.56</v>
      </c>
      <c r="K125" s="8">
        <f t="shared" si="55"/>
        <v>6091664.630000001</v>
      </c>
      <c r="L125" s="8">
        <f t="shared" si="56"/>
        <v>7372046.81</v>
      </c>
      <c r="M125" s="10">
        <v>453129</v>
      </c>
    </row>
    <row r="126" spans="1:13" ht="25.5">
      <c r="A126" s="21" t="s">
        <v>456</v>
      </c>
      <c r="B126" s="9">
        <v>20440</v>
      </c>
      <c r="C126" s="9">
        <v>12706.79</v>
      </c>
      <c r="D126" s="9">
        <v>0</v>
      </c>
      <c r="E126" s="8">
        <f t="shared" si="53"/>
        <v>12706.79</v>
      </c>
      <c r="F126" s="9">
        <v>9490.030000000002</v>
      </c>
      <c r="G126" s="9">
        <v>2792.63</v>
      </c>
      <c r="H126" s="9">
        <v>0</v>
      </c>
      <c r="I126" s="8">
        <f t="shared" si="54"/>
        <v>6697.400000000002</v>
      </c>
      <c r="J126" s="9">
        <v>20440</v>
      </c>
      <c r="K126" s="8">
        <f t="shared" si="55"/>
        <v>15499.420000000002</v>
      </c>
      <c r="L126" s="8">
        <f t="shared" si="56"/>
        <v>6697.400000000002</v>
      </c>
      <c r="M126" s="10">
        <v>453430</v>
      </c>
    </row>
    <row r="127" spans="1:13" ht="12.75">
      <c r="A127" s="21" t="s">
        <v>255</v>
      </c>
      <c r="B127" s="9">
        <v>2181000</v>
      </c>
      <c r="C127" s="9">
        <v>1432678.87</v>
      </c>
      <c r="D127" s="9">
        <v>683143.51</v>
      </c>
      <c r="E127" s="8">
        <f t="shared" si="53"/>
        <v>2115822.38</v>
      </c>
      <c r="F127" s="9">
        <v>215772.88</v>
      </c>
      <c r="G127" s="9">
        <v>45577.15</v>
      </c>
      <c r="H127" s="9">
        <v>0</v>
      </c>
      <c r="I127" s="8">
        <f t="shared" si="54"/>
        <v>170195.73</v>
      </c>
      <c r="J127" s="9">
        <v>2396806.04</v>
      </c>
      <c r="K127" s="8">
        <f t="shared" si="55"/>
        <v>1478256.02</v>
      </c>
      <c r="L127" s="8">
        <f t="shared" si="56"/>
        <v>853339.24</v>
      </c>
      <c r="M127" s="10">
        <v>454341</v>
      </c>
    </row>
    <row r="128" spans="1:13" ht="12.75">
      <c r="A128" s="21" t="s">
        <v>457</v>
      </c>
      <c r="B128" s="9">
        <v>0</v>
      </c>
      <c r="C128" s="9">
        <v>0</v>
      </c>
      <c r="D128" s="9">
        <v>0</v>
      </c>
      <c r="E128" s="8">
        <f t="shared" si="53"/>
        <v>0</v>
      </c>
      <c r="F128" s="9">
        <v>0</v>
      </c>
      <c r="G128" s="9">
        <v>0</v>
      </c>
      <c r="H128" s="9">
        <v>0</v>
      </c>
      <c r="I128" s="8">
        <f t="shared" si="54"/>
        <v>0</v>
      </c>
      <c r="J128" s="9">
        <v>0</v>
      </c>
      <c r="K128" s="8">
        <f t="shared" si="55"/>
        <v>0</v>
      </c>
      <c r="L128" s="8">
        <f t="shared" si="56"/>
        <v>0</v>
      </c>
      <c r="M128" s="10">
        <v>452876</v>
      </c>
    </row>
    <row r="129" spans="1:13" ht="25.5">
      <c r="A129" s="21" t="s">
        <v>458</v>
      </c>
      <c r="B129" s="9">
        <v>300</v>
      </c>
      <c r="C129" s="9">
        <v>140</v>
      </c>
      <c r="D129" s="9">
        <v>0</v>
      </c>
      <c r="E129" s="8">
        <f t="shared" si="53"/>
        <v>140</v>
      </c>
      <c r="F129" s="9">
        <v>0</v>
      </c>
      <c r="G129" s="9">
        <v>0</v>
      </c>
      <c r="H129" s="9">
        <v>0</v>
      </c>
      <c r="I129" s="8">
        <f t="shared" si="54"/>
        <v>0</v>
      </c>
      <c r="J129" s="9">
        <v>300</v>
      </c>
      <c r="K129" s="8">
        <f t="shared" si="55"/>
        <v>140</v>
      </c>
      <c r="L129" s="8">
        <f t="shared" si="56"/>
        <v>0</v>
      </c>
      <c r="M129" s="10">
        <v>453488</v>
      </c>
    </row>
    <row r="130" spans="1:13" ht="12.75">
      <c r="A130" s="22" t="s">
        <v>226</v>
      </c>
      <c r="B130" s="11">
        <f aca="true" t="shared" si="57" ref="B130:L130">B131+B132+B133</f>
        <v>4950</v>
      </c>
      <c r="C130" s="11">
        <f t="shared" si="57"/>
        <v>0</v>
      </c>
      <c r="D130" s="11">
        <f t="shared" si="57"/>
        <v>4950</v>
      </c>
      <c r="E130" s="11">
        <f t="shared" si="57"/>
        <v>4950</v>
      </c>
      <c r="F130" s="11">
        <f t="shared" si="57"/>
        <v>14589.99</v>
      </c>
      <c r="G130" s="11">
        <f t="shared" si="57"/>
        <v>2893.25</v>
      </c>
      <c r="H130" s="11">
        <f t="shared" si="57"/>
        <v>0</v>
      </c>
      <c r="I130" s="11">
        <f t="shared" si="57"/>
        <v>11696.74</v>
      </c>
      <c r="J130" s="11">
        <f t="shared" si="57"/>
        <v>19539.99</v>
      </c>
      <c r="K130" s="11">
        <f t="shared" si="57"/>
        <v>2893.25</v>
      </c>
      <c r="L130" s="11">
        <f t="shared" si="57"/>
        <v>16646.739999999998</v>
      </c>
      <c r="M130" s="10">
        <v>452323</v>
      </c>
    </row>
    <row r="131" spans="1:13" ht="12.75">
      <c r="A131" s="23" t="s">
        <v>226</v>
      </c>
      <c r="B131" s="9">
        <v>0</v>
      </c>
      <c r="C131" s="9">
        <v>0</v>
      </c>
      <c r="D131" s="9">
        <v>0</v>
      </c>
      <c r="E131" s="8">
        <f aca="true" t="shared" si="58" ref="E131:E159">+C131+D131</f>
        <v>0</v>
      </c>
      <c r="F131" s="9">
        <v>0</v>
      </c>
      <c r="G131" s="9">
        <v>0</v>
      </c>
      <c r="H131" s="9">
        <v>0</v>
      </c>
      <c r="I131" s="8">
        <f aca="true" t="shared" si="59" ref="I131:I159">+F131-G131-H131</f>
        <v>0</v>
      </c>
      <c r="J131" s="9">
        <v>0</v>
      </c>
      <c r="K131" s="8">
        <f aca="true" t="shared" si="60" ref="K131:K159">+C131+G131</f>
        <v>0</v>
      </c>
      <c r="L131" s="8">
        <f aca="true" t="shared" si="61" ref="L131:L159">+D131+I131</f>
        <v>0</v>
      </c>
      <c r="M131" s="10">
        <v>452792</v>
      </c>
    </row>
    <row r="132" spans="1:13" ht="12.75">
      <c r="A132" s="23" t="s">
        <v>459</v>
      </c>
      <c r="B132" s="9">
        <v>0</v>
      </c>
      <c r="C132" s="9">
        <v>0</v>
      </c>
      <c r="D132" s="9">
        <v>0</v>
      </c>
      <c r="E132" s="8">
        <f t="shared" si="58"/>
        <v>0</v>
      </c>
      <c r="F132" s="9">
        <v>0</v>
      </c>
      <c r="G132" s="9">
        <v>0</v>
      </c>
      <c r="H132" s="9">
        <v>0</v>
      </c>
      <c r="I132" s="8">
        <f t="shared" si="59"/>
        <v>0</v>
      </c>
      <c r="J132" s="9">
        <v>0</v>
      </c>
      <c r="K132" s="8">
        <f t="shared" si="60"/>
        <v>0</v>
      </c>
      <c r="L132" s="8">
        <f t="shared" si="61"/>
        <v>0</v>
      </c>
      <c r="M132" s="10">
        <v>452430</v>
      </c>
    </row>
    <row r="133" spans="1:13" ht="25.5">
      <c r="A133" s="23" t="s">
        <v>250</v>
      </c>
      <c r="B133" s="9">
        <v>4950</v>
      </c>
      <c r="C133" s="9">
        <v>0</v>
      </c>
      <c r="D133" s="9">
        <v>4950</v>
      </c>
      <c r="E133" s="8">
        <f t="shared" si="58"/>
        <v>4950</v>
      </c>
      <c r="F133" s="9">
        <v>14589.99</v>
      </c>
      <c r="G133" s="9">
        <v>2893.25</v>
      </c>
      <c r="H133" s="9">
        <v>0</v>
      </c>
      <c r="I133" s="8">
        <f t="shared" si="59"/>
        <v>11696.74</v>
      </c>
      <c r="J133" s="9">
        <v>19539.99</v>
      </c>
      <c r="K133" s="8">
        <f t="shared" si="60"/>
        <v>2893.25</v>
      </c>
      <c r="L133" s="8">
        <f t="shared" si="61"/>
        <v>16646.739999999998</v>
      </c>
      <c r="M133" s="10">
        <v>453841</v>
      </c>
    </row>
    <row r="134" spans="1:13" ht="12.75">
      <c r="A134" s="21" t="s">
        <v>460</v>
      </c>
      <c r="B134" s="9">
        <v>134700</v>
      </c>
      <c r="C134" s="9">
        <v>11702.25</v>
      </c>
      <c r="D134" s="9">
        <v>87786.73</v>
      </c>
      <c r="E134" s="8">
        <f t="shared" si="58"/>
        <v>99488.98</v>
      </c>
      <c r="F134" s="9">
        <v>180697.12</v>
      </c>
      <c r="G134" s="9">
        <v>65920.04</v>
      </c>
      <c r="H134" s="9">
        <v>142.73</v>
      </c>
      <c r="I134" s="8">
        <f t="shared" si="59"/>
        <v>114634.35</v>
      </c>
      <c r="J134" s="9">
        <v>316833.23</v>
      </c>
      <c r="K134" s="8">
        <f t="shared" si="60"/>
        <v>77622.29</v>
      </c>
      <c r="L134" s="8">
        <f t="shared" si="61"/>
        <v>202421.08000000002</v>
      </c>
      <c r="M134" s="10">
        <v>454549</v>
      </c>
    </row>
    <row r="135" spans="1:13" ht="12.75">
      <c r="A135" s="21" t="s">
        <v>461</v>
      </c>
      <c r="B135" s="9">
        <v>10000</v>
      </c>
      <c r="C135" s="9">
        <v>0</v>
      </c>
      <c r="D135" s="9">
        <v>1006.72</v>
      </c>
      <c r="E135" s="8">
        <f t="shared" si="58"/>
        <v>1006.72</v>
      </c>
      <c r="F135" s="9">
        <v>2600.66</v>
      </c>
      <c r="G135" s="9">
        <v>0</v>
      </c>
      <c r="H135" s="9">
        <v>0</v>
      </c>
      <c r="I135" s="8">
        <f t="shared" si="59"/>
        <v>2600.66</v>
      </c>
      <c r="J135" s="9">
        <v>12364.8</v>
      </c>
      <c r="K135" s="8">
        <f t="shared" si="60"/>
        <v>0</v>
      </c>
      <c r="L135" s="8">
        <f t="shared" si="61"/>
        <v>3607.38</v>
      </c>
      <c r="M135" s="10">
        <v>454435</v>
      </c>
    </row>
    <row r="136" spans="1:13" ht="12.75">
      <c r="A136" s="21" t="s">
        <v>462</v>
      </c>
      <c r="B136" s="9">
        <v>25000</v>
      </c>
      <c r="C136" s="9">
        <v>24532.98</v>
      </c>
      <c r="D136" s="9">
        <v>286.6</v>
      </c>
      <c r="E136" s="8">
        <f t="shared" si="58"/>
        <v>24819.579999999998</v>
      </c>
      <c r="F136" s="9">
        <v>0</v>
      </c>
      <c r="G136" s="9">
        <v>0</v>
      </c>
      <c r="H136" s="9">
        <v>0</v>
      </c>
      <c r="I136" s="8">
        <f t="shared" si="59"/>
        <v>0</v>
      </c>
      <c r="J136" s="9">
        <v>25000</v>
      </c>
      <c r="K136" s="8">
        <f t="shared" si="60"/>
        <v>24532.98</v>
      </c>
      <c r="L136" s="8">
        <f t="shared" si="61"/>
        <v>286.6</v>
      </c>
      <c r="M136" s="10">
        <v>452722</v>
      </c>
    </row>
    <row r="137" spans="1:13" ht="12.75">
      <c r="A137" s="21" t="s">
        <v>230</v>
      </c>
      <c r="B137" s="9">
        <v>209403.25</v>
      </c>
      <c r="C137" s="9">
        <v>18148.22</v>
      </c>
      <c r="D137" s="9">
        <v>127605.52</v>
      </c>
      <c r="E137" s="8">
        <f t="shared" si="58"/>
        <v>145753.74</v>
      </c>
      <c r="F137" s="9">
        <v>620210.39</v>
      </c>
      <c r="G137" s="9">
        <v>261952.45</v>
      </c>
      <c r="H137" s="9">
        <v>0</v>
      </c>
      <c r="I137" s="8">
        <f t="shared" si="59"/>
        <v>358257.94</v>
      </c>
      <c r="J137" s="9">
        <v>774374.54</v>
      </c>
      <c r="K137" s="8">
        <f t="shared" si="60"/>
        <v>280100.67000000004</v>
      </c>
      <c r="L137" s="8">
        <f t="shared" si="61"/>
        <v>485863.46</v>
      </c>
      <c r="M137" s="10">
        <v>454249</v>
      </c>
    </row>
    <row r="138" spans="1:13" ht="12.75">
      <c r="A138" s="21" t="s">
        <v>236</v>
      </c>
      <c r="B138" s="9">
        <v>38000</v>
      </c>
      <c r="C138" s="9">
        <v>8298.84</v>
      </c>
      <c r="D138" s="9">
        <v>15098</v>
      </c>
      <c r="E138" s="8">
        <f t="shared" si="58"/>
        <v>23396.84</v>
      </c>
      <c r="F138" s="9">
        <v>26182.07</v>
      </c>
      <c r="G138" s="9">
        <v>14004.54</v>
      </c>
      <c r="H138" s="9">
        <v>0</v>
      </c>
      <c r="I138" s="8">
        <f t="shared" si="59"/>
        <v>12177.529999999999</v>
      </c>
      <c r="J138" s="9">
        <v>75798.18</v>
      </c>
      <c r="K138" s="8">
        <f t="shared" si="60"/>
        <v>22303.38</v>
      </c>
      <c r="L138" s="8">
        <f t="shared" si="61"/>
        <v>27275.53</v>
      </c>
      <c r="M138" s="10">
        <v>452580</v>
      </c>
    </row>
    <row r="139" spans="1:13" ht="12.75">
      <c r="A139" s="21" t="s">
        <v>463</v>
      </c>
      <c r="B139" s="9">
        <v>220000</v>
      </c>
      <c r="C139" s="9">
        <v>126151.29</v>
      </c>
      <c r="D139" s="9">
        <v>71555.06</v>
      </c>
      <c r="E139" s="8">
        <f t="shared" si="58"/>
        <v>197706.34999999998</v>
      </c>
      <c r="F139" s="9">
        <v>260215.14</v>
      </c>
      <c r="G139" s="9">
        <v>136015.01</v>
      </c>
      <c r="H139" s="9">
        <v>57204.97</v>
      </c>
      <c r="I139" s="8">
        <f t="shared" si="59"/>
        <v>66995.16</v>
      </c>
      <c r="J139" s="9">
        <v>483057.9</v>
      </c>
      <c r="K139" s="8">
        <f t="shared" si="60"/>
        <v>262166.3</v>
      </c>
      <c r="L139" s="8">
        <f t="shared" si="61"/>
        <v>138550.22</v>
      </c>
      <c r="M139" s="10">
        <v>452646</v>
      </c>
    </row>
    <row r="140" spans="1:13" ht="12.75">
      <c r="A140" s="21" t="s">
        <v>464</v>
      </c>
      <c r="B140" s="9">
        <v>0</v>
      </c>
      <c r="C140" s="9">
        <v>0</v>
      </c>
      <c r="D140" s="9">
        <v>0</v>
      </c>
      <c r="E140" s="8">
        <f t="shared" si="58"/>
        <v>0</v>
      </c>
      <c r="F140" s="9">
        <v>0</v>
      </c>
      <c r="G140" s="9">
        <v>0</v>
      </c>
      <c r="H140" s="9">
        <v>0</v>
      </c>
      <c r="I140" s="8">
        <f t="shared" si="59"/>
        <v>0</v>
      </c>
      <c r="J140" s="9">
        <v>0</v>
      </c>
      <c r="K140" s="8">
        <f t="shared" si="60"/>
        <v>0</v>
      </c>
      <c r="L140" s="8">
        <f t="shared" si="61"/>
        <v>0</v>
      </c>
      <c r="M140" s="10">
        <v>453889</v>
      </c>
    </row>
    <row r="141" spans="1:13" ht="12.75">
      <c r="A141" s="21" t="s">
        <v>465</v>
      </c>
      <c r="B141" s="9">
        <v>90</v>
      </c>
      <c r="C141" s="9">
        <v>0</v>
      </c>
      <c r="D141" s="9">
        <v>0</v>
      </c>
      <c r="E141" s="8">
        <f t="shared" si="58"/>
        <v>0</v>
      </c>
      <c r="F141" s="9">
        <v>2144.31</v>
      </c>
      <c r="G141" s="9">
        <v>620.94</v>
      </c>
      <c r="H141" s="9">
        <v>1523.37</v>
      </c>
      <c r="I141" s="8">
        <f t="shared" si="59"/>
        <v>0</v>
      </c>
      <c r="J141" s="9">
        <v>2173.18</v>
      </c>
      <c r="K141" s="8">
        <f t="shared" si="60"/>
        <v>620.94</v>
      </c>
      <c r="L141" s="8">
        <f t="shared" si="61"/>
        <v>0</v>
      </c>
      <c r="M141" s="10">
        <v>454515</v>
      </c>
    </row>
    <row r="142" spans="1:13" ht="12.75">
      <c r="A142" s="21" t="s">
        <v>466</v>
      </c>
      <c r="B142" s="9">
        <v>30000</v>
      </c>
      <c r="C142" s="9">
        <v>2846.95</v>
      </c>
      <c r="D142" s="9">
        <v>19559.35</v>
      </c>
      <c r="E142" s="8">
        <f t="shared" si="58"/>
        <v>22406.3</v>
      </c>
      <c r="F142" s="9">
        <v>49150</v>
      </c>
      <c r="G142" s="9">
        <v>15399.32</v>
      </c>
      <c r="H142" s="9">
        <v>0</v>
      </c>
      <c r="I142" s="8">
        <f t="shared" si="59"/>
        <v>33750.68</v>
      </c>
      <c r="J142" s="9">
        <v>79150</v>
      </c>
      <c r="K142" s="8">
        <f t="shared" si="60"/>
        <v>18246.27</v>
      </c>
      <c r="L142" s="8">
        <f t="shared" si="61"/>
        <v>53310.03</v>
      </c>
      <c r="M142" s="10">
        <v>453081</v>
      </c>
    </row>
    <row r="143" spans="1:13" ht="12.75">
      <c r="A143" s="21" t="s">
        <v>467</v>
      </c>
      <c r="B143" s="9">
        <v>6000</v>
      </c>
      <c r="C143" s="9">
        <v>221.39</v>
      </c>
      <c r="D143" s="9">
        <v>248.88</v>
      </c>
      <c r="E143" s="8">
        <f t="shared" si="58"/>
        <v>470.27</v>
      </c>
      <c r="F143" s="9">
        <v>2123.98</v>
      </c>
      <c r="G143" s="9">
        <v>2123.98</v>
      </c>
      <c r="H143" s="9">
        <v>0</v>
      </c>
      <c r="I143" s="8">
        <f t="shared" si="59"/>
        <v>0</v>
      </c>
      <c r="J143" s="9">
        <v>7287.92</v>
      </c>
      <c r="K143" s="8">
        <f t="shared" si="60"/>
        <v>2345.37</v>
      </c>
      <c r="L143" s="8">
        <f t="shared" si="61"/>
        <v>248.88</v>
      </c>
      <c r="M143" s="10">
        <v>453531</v>
      </c>
    </row>
    <row r="144" spans="1:13" ht="12.75">
      <c r="A144" s="21" t="s">
        <v>468</v>
      </c>
      <c r="B144" s="9">
        <v>0</v>
      </c>
      <c r="C144" s="9">
        <v>0</v>
      </c>
      <c r="D144" s="9">
        <v>0</v>
      </c>
      <c r="E144" s="8">
        <f t="shared" si="58"/>
        <v>0</v>
      </c>
      <c r="F144" s="9">
        <v>0</v>
      </c>
      <c r="G144" s="9">
        <v>0</v>
      </c>
      <c r="H144" s="9">
        <v>0</v>
      </c>
      <c r="I144" s="8">
        <f t="shared" si="59"/>
        <v>0</v>
      </c>
      <c r="J144" s="9">
        <v>0</v>
      </c>
      <c r="K144" s="8">
        <f t="shared" si="60"/>
        <v>0</v>
      </c>
      <c r="L144" s="8">
        <f t="shared" si="61"/>
        <v>0</v>
      </c>
      <c r="M144" s="10">
        <v>452092</v>
      </c>
    </row>
    <row r="145" spans="1:13" ht="12.75">
      <c r="A145" s="21" t="s">
        <v>469</v>
      </c>
      <c r="B145" s="9">
        <v>0</v>
      </c>
      <c r="C145" s="9">
        <v>0</v>
      </c>
      <c r="D145" s="9">
        <v>0</v>
      </c>
      <c r="E145" s="8">
        <f t="shared" si="58"/>
        <v>0</v>
      </c>
      <c r="F145" s="9">
        <v>0</v>
      </c>
      <c r="G145" s="9">
        <v>0</v>
      </c>
      <c r="H145" s="9">
        <v>0</v>
      </c>
      <c r="I145" s="8">
        <f t="shared" si="59"/>
        <v>0</v>
      </c>
      <c r="J145" s="9">
        <v>0</v>
      </c>
      <c r="K145" s="8">
        <f t="shared" si="60"/>
        <v>0</v>
      </c>
      <c r="L145" s="8">
        <f t="shared" si="61"/>
        <v>0</v>
      </c>
      <c r="M145" s="10">
        <v>453199</v>
      </c>
    </row>
    <row r="146" spans="1:13" ht="12.75">
      <c r="A146" s="21" t="s">
        <v>470</v>
      </c>
      <c r="B146" s="9">
        <v>130601.17</v>
      </c>
      <c r="C146" s="9">
        <v>113288.37</v>
      </c>
      <c r="D146" s="9">
        <v>28800.96</v>
      </c>
      <c r="E146" s="8">
        <f t="shared" si="58"/>
        <v>142089.33</v>
      </c>
      <c r="F146" s="9">
        <v>9385.139999999996</v>
      </c>
      <c r="G146" s="9">
        <v>0</v>
      </c>
      <c r="H146" s="9">
        <v>0</v>
      </c>
      <c r="I146" s="8">
        <f t="shared" si="59"/>
        <v>9385.139999999996</v>
      </c>
      <c r="J146" s="9">
        <v>142141.94</v>
      </c>
      <c r="K146" s="8">
        <f t="shared" si="60"/>
        <v>113288.37</v>
      </c>
      <c r="L146" s="8">
        <f t="shared" si="61"/>
        <v>38186.09999999999</v>
      </c>
      <c r="M146" s="10">
        <v>453691</v>
      </c>
    </row>
    <row r="147" spans="1:13" ht="25.5">
      <c r="A147" s="21" t="s">
        <v>471</v>
      </c>
      <c r="B147" s="9">
        <v>13500</v>
      </c>
      <c r="C147" s="9">
        <v>0</v>
      </c>
      <c r="D147" s="9">
        <v>13500</v>
      </c>
      <c r="E147" s="8">
        <f t="shared" si="58"/>
        <v>13500</v>
      </c>
      <c r="F147" s="9">
        <v>3234</v>
      </c>
      <c r="G147" s="9">
        <v>0</v>
      </c>
      <c r="H147" s="9">
        <v>0</v>
      </c>
      <c r="I147" s="8">
        <f t="shared" si="59"/>
        <v>3234</v>
      </c>
      <c r="J147" s="9">
        <v>17301.49</v>
      </c>
      <c r="K147" s="8">
        <f t="shared" si="60"/>
        <v>0</v>
      </c>
      <c r="L147" s="8">
        <f t="shared" si="61"/>
        <v>16734</v>
      </c>
      <c r="M147" s="10">
        <v>452263</v>
      </c>
    </row>
    <row r="148" spans="1:13" ht="12.75">
      <c r="A148" s="21" t="s">
        <v>472</v>
      </c>
      <c r="B148" s="9">
        <v>0</v>
      </c>
      <c r="C148" s="9">
        <v>0</v>
      </c>
      <c r="D148" s="9">
        <v>0</v>
      </c>
      <c r="E148" s="8">
        <f t="shared" si="58"/>
        <v>0</v>
      </c>
      <c r="F148" s="9">
        <v>748.8</v>
      </c>
      <c r="G148" s="9">
        <v>748.8</v>
      </c>
      <c r="H148" s="9">
        <v>0</v>
      </c>
      <c r="I148" s="8">
        <f t="shared" si="59"/>
        <v>0</v>
      </c>
      <c r="J148" s="9">
        <v>748.8</v>
      </c>
      <c r="K148" s="8">
        <f t="shared" si="60"/>
        <v>748.8</v>
      </c>
      <c r="L148" s="8">
        <f t="shared" si="61"/>
        <v>0</v>
      </c>
      <c r="M148" s="10">
        <v>452782</v>
      </c>
    </row>
    <row r="149" spans="1:13" ht="12.75">
      <c r="A149" s="21" t="s">
        <v>473</v>
      </c>
      <c r="B149" s="9">
        <v>113135</v>
      </c>
      <c r="C149" s="9">
        <v>0</v>
      </c>
      <c r="D149" s="9">
        <v>113135</v>
      </c>
      <c r="E149" s="8">
        <f t="shared" si="58"/>
        <v>113135</v>
      </c>
      <c r="F149" s="9">
        <v>49470.89</v>
      </c>
      <c r="G149" s="9">
        <v>49470.89</v>
      </c>
      <c r="H149" s="9">
        <v>0</v>
      </c>
      <c r="I149" s="8">
        <f t="shared" si="59"/>
        <v>0</v>
      </c>
      <c r="J149" s="9">
        <v>113135</v>
      </c>
      <c r="K149" s="8">
        <f t="shared" si="60"/>
        <v>49470.89</v>
      </c>
      <c r="L149" s="8">
        <f t="shared" si="61"/>
        <v>113135</v>
      </c>
      <c r="M149" s="10">
        <v>454498</v>
      </c>
    </row>
    <row r="150" spans="1:13" ht="12.75">
      <c r="A150" s="21" t="s">
        <v>474</v>
      </c>
      <c r="B150" s="9">
        <v>96780</v>
      </c>
      <c r="C150" s="9">
        <v>25723.78</v>
      </c>
      <c r="D150" s="9">
        <v>70740.58</v>
      </c>
      <c r="E150" s="8">
        <f t="shared" si="58"/>
        <v>96464.36</v>
      </c>
      <c r="F150" s="9">
        <v>28436.76</v>
      </c>
      <c r="G150" s="9">
        <v>0</v>
      </c>
      <c r="H150" s="9">
        <v>0</v>
      </c>
      <c r="I150" s="8">
        <f t="shared" si="59"/>
        <v>28436.76</v>
      </c>
      <c r="J150" s="9">
        <v>127908.16</v>
      </c>
      <c r="K150" s="8">
        <f t="shared" si="60"/>
        <v>25723.78</v>
      </c>
      <c r="L150" s="8">
        <f t="shared" si="61"/>
        <v>99177.34</v>
      </c>
      <c r="M150" s="10">
        <v>452362</v>
      </c>
    </row>
    <row r="151" spans="1:13" ht="12.75">
      <c r="A151" s="21" t="s">
        <v>475</v>
      </c>
      <c r="B151" s="9">
        <v>8200</v>
      </c>
      <c r="C151" s="9">
        <v>8200</v>
      </c>
      <c r="D151" s="9">
        <v>0</v>
      </c>
      <c r="E151" s="8">
        <f t="shared" si="58"/>
        <v>8200</v>
      </c>
      <c r="F151" s="9">
        <v>0</v>
      </c>
      <c r="G151" s="9">
        <v>0</v>
      </c>
      <c r="H151" s="9">
        <v>0</v>
      </c>
      <c r="I151" s="8">
        <f t="shared" si="59"/>
        <v>0</v>
      </c>
      <c r="J151" s="9">
        <v>8200</v>
      </c>
      <c r="K151" s="8">
        <f t="shared" si="60"/>
        <v>8200</v>
      </c>
      <c r="L151" s="8">
        <f t="shared" si="61"/>
        <v>0</v>
      </c>
      <c r="M151" s="10">
        <v>452877</v>
      </c>
    </row>
    <row r="152" spans="1:13" ht="12.75">
      <c r="A152" s="21" t="s">
        <v>476</v>
      </c>
      <c r="B152" s="9">
        <v>321800</v>
      </c>
      <c r="C152" s="9">
        <v>182380.17</v>
      </c>
      <c r="D152" s="9">
        <v>116409.48</v>
      </c>
      <c r="E152" s="8">
        <f t="shared" si="58"/>
        <v>298789.65</v>
      </c>
      <c r="F152" s="9">
        <v>229630.39</v>
      </c>
      <c r="G152" s="9">
        <v>131215.95</v>
      </c>
      <c r="H152" s="9">
        <v>0</v>
      </c>
      <c r="I152" s="8">
        <f t="shared" si="59"/>
        <v>98414.44</v>
      </c>
      <c r="J152" s="9">
        <v>574035.66</v>
      </c>
      <c r="K152" s="8">
        <f t="shared" si="60"/>
        <v>313596.12</v>
      </c>
      <c r="L152" s="8">
        <f t="shared" si="61"/>
        <v>214823.91999999998</v>
      </c>
      <c r="M152" s="10">
        <v>454603</v>
      </c>
    </row>
    <row r="153" spans="1:13" ht="12.75">
      <c r="A153" s="21" t="s">
        <v>477</v>
      </c>
      <c r="B153" s="9">
        <v>5321</v>
      </c>
      <c r="C153" s="9">
        <v>1373.26</v>
      </c>
      <c r="D153" s="9">
        <v>0</v>
      </c>
      <c r="E153" s="8">
        <f t="shared" si="58"/>
        <v>1373.26</v>
      </c>
      <c r="F153" s="9">
        <v>0</v>
      </c>
      <c r="G153" s="9">
        <v>0</v>
      </c>
      <c r="H153" s="9">
        <v>0</v>
      </c>
      <c r="I153" s="8">
        <f t="shared" si="59"/>
        <v>0</v>
      </c>
      <c r="J153" s="9">
        <v>5321</v>
      </c>
      <c r="K153" s="8">
        <f t="shared" si="60"/>
        <v>1373.26</v>
      </c>
      <c r="L153" s="8">
        <f t="shared" si="61"/>
        <v>0</v>
      </c>
      <c r="M153" s="10">
        <v>452484</v>
      </c>
    </row>
    <row r="154" spans="1:13" ht="12.75">
      <c r="A154" s="21" t="s">
        <v>478</v>
      </c>
      <c r="B154" s="9">
        <v>0</v>
      </c>
      <c r="C154" s="9">
        <v>0</v>
      </c>
      <c r="D154" s="9">
        <v>0</v>
      </c>
      <c r="E154" s="8">
        <f t="shared" si="58"/>
        <v>0</v>
      </c>
      <c r="F154" s="9">
        <v>0</v>
      </c>
      <c r="G154" s="9">
        <v>0</v>
      </c>
      <c r="H154" s="9">
        <v>0</v>
      </c>
      <c r="I154" s="8">
        <f t="shared" si="59"/>
        <v>0</v>
      </c>
      <c r="J154" s="9">
        <v>0</v>
      </c>
      <c r="K154" s="8">
        <f t="shared" si="60"/>
        <v>0</v>
      </c>
      <c r="L154" s="8">
        <f t="shared" si="61"/>
        <v>0</v>
      </c>
      <c r="M154" s="10">
        <v>454069</v>
      </c>
    </row>
    <row r="155" spans="1:13" ht="25.5">
      <c r="A155" s="21" t="s">
        <v>247</v>
      </c>
      <c r="B155" s="9">
        <v>0</v>
      </c>
      <c r="C155" s="9">
        <v>0</v>
      </c>
      <c r="D155" s="9">
        <v>0</v>
      </c>
      <c r="E155" s="8">
        <f t="shared" si="58"/>
        <v>0</v>
      </c>
      <c r="F155" s="9">
        <v>0</v>
      </c>
      <c r="G155" s="9">
        <v>0</v>
      </c>
      <c r="H155" s="9">
        <v>0</v>
      </c>
      <c r="I155" s="8">
        <f t="shared" si="59"/>
        <v>0</v>
      </c>
      <c r="J155" s="9">
        <v>0</v>
      </c>
      <c r="K155" s="8">
        <f t="shared" si="60"/>
        <v>0</v>
      </c>
      <c r="L155" s="8">
        <f t="shared" si="61"/>
        <v>0</v>
      </c>
      <c r="M155" s="10">
        <v>453739</v>
      </c>
    </row>
    <row r="156" spans="1:13" ht="25.5">
      <c r="A156" s="21" t="s">
        <v>479</v>
      </c>
      <c r="B156" s="9">
        <v>0</v>
      </c>
      <c r="C156" s="9">
        <v>0</v>
      </c>
      <c r="D156" s="9">
        <v>0</v>
      </c>
      <c r="E156" s="8">
        <f t="shared" si="58"/>
        <v>0</v>
      </c>
      <c r="F156" s="9">
        <v>0</v>
      </c>
      <c r="G156" s="9">
        <v>0</v>
      </c>
      <c r="H156" s="9">
        <v>0</v>
      </c>
      <c r="I156" s="8">
        <f t="shared" si="59"/>
        <v>0</v>
      </c>
      <c r="J156" s="9">
        <v>0</v>
      </c>
      <c r="K156" s="8">
        <f t="shared" si="60"/>
        <v>0</v>
      </c>
      <c r="L156" s="8">
        <f t="shared" si="61"/>
        <v>0</v>
      </c>
      <c r="M156" s="10">
        <v>454276</v>
      </c>
    </row>
    <row r="157" spans="1:13" ht="25.5">
      <c r="A157" s="21" t="s">
        <v>480</v>
      </c>
      <c r="B157" s="9">
        <v>0</v>
      </c>
      <c r="C157" s="9">
        <v>0</v>
      </c>
      <c r="D157" s="9">
        <v>0</v>
      </c>
      <c r="E157" s="8">
        <f t="shared" si="58"/>
        <v>0</v>
      </c>
      <c r="F157" s="9">
        <v>0</v>
      </c>
      <c r="G157" s="9">
        <v>0</v>
      </c>
      <c r="H157" s="9">
        <v>0</v>
      </c>
      <c r="I157" s="8">
        <f t="shared" si="59"/>
        <v>0</v>
      </c>
      <c r="J157" s="9">
        <v>0</v>
      </c>
      <c r="K157" s="8">
        <f t="shared" si="60"/>
        <v>0</v>
      </c>
      <c r="L157" s="8">
        <f t="shared" si="61"/>
        <v>0</v>
      </c>
      <c r="M157" s="10">
        <v>452222</v>
      </c>
    </row>
    <row r="158" spans="1:13" ht="25.5">
      <c r="A158" s="21" t="s">
        <v>481</v>
      </c>
      <c r="B158" s="9">
        <v>0</v>
      </c>
      <c r="C158" s="9">
        <v>0</v>
      </c>
      <c r="D158" s="9">
        <v>0</v>
      </c>
      <c r="E158" s="8">
        <f t="shared" si="58"/>
        <v>0</v>
      </c>
      <c r="F158" s="9">
        <v>0</v>
      </c>
      <c r="G158" s="9">
        <v>0</v>
      </c>
      <c r="H158" s="9">
        <v>0</v>
      </c>
      <c r="I158" s="8">
        <f t="shared" si="59"/>
        <v>0</v>
      </c>
      <c r="J158" s="9">
        <v>0</v>
      </c>
      <c r="K158" s="8">
        <f t="shared" si="60"/>
        <v>0</v>
      </c>
      <c r="L158" s="8">
        <f t="shared" si="61"/>
        <v>0</v>
      </c>
      <c r="M158" s="10">
        <v>453981</v>
      </c>
    </row>
    <row r="159" spans="1:13" ht="12.75">
      <c r="A159" s="21" t="s">
        <v>253</v>
      </c>
      <c r="B159" s="9">
        <v>0</v>
      </c>
      <c r="C159" s="9">
        <v>0</v>
      </c>
      <c r="D159" s="9">
        <v>0</v>
      </c>
      <c r="E159" s="8">
        <f t="shared" si="58"/>
        <v>0</v>
      </c>
      <c r="F159" s="9">
        <v>0</v>
      </c>
      <c r="G159" s="9">
        <v>0</v>
      </c>
      <c r="H159" s="9">
        <v>0</v>
      </c>
      <c r="I159" s="8">
        <f t="shared" si="59"/>
        <v>0</v>
      </c>
      <c r="J159" s="9">
        <v>0</v>
      </c>
      <c r="K159" s="8">
        <f t="shared" si="60"/>
        <v>0</v>
      </c>
      <c r="L159" s="8">
        <f t="shared" si="61"/>
        <v>0</v>
      </c>
      <c r="M159" s="10">
        <v>454453</v>
      </c>
    </row>
    <row r="160" spans="1:13" ht="12.75">
      <c r="A160" s="17" t="s">
        <v>482</v>
      </c>
      <c r="B160" s="11">
        <f aca="true" t="shared" si="62" ref="B160:L160">B161+B169+B176+B180+B182+B185</f>
        <v>7892651.419999999</v>
      </c>
      <c r="C160" s="11">
        <f t="shared" si="62"/>
        <v>1532630.3399999999</v>
      </c>
      <c r="D160" s="11">
        <f t="shared" si="62"/>
        <v>5408688.710000001</v>
      </c>
      <c r="E160" s="11">
        <f t="shared" si="62"/>
        <v>6941319.05</v>
      </c>
      <c r="F160" s="11">
        <f t="shared" si="62"/>
        <v>16084529.47</v>
      </c>
      <c r="G160" s="11">
        <f t="shared" si="62"/>
        <v>1934733.5799999998</v>
      </c>
      <c r="H160" s="11">
        <f t="shared" si="62"/>
        <v>135953.06</v>
      </c>
      <c r="I160" s="11">
        <f t="shared" si="62"/>
        <v>14013842.829999998</v>
      </c>
      <c r="J160" s="11">
        <f t="shared" si="62"/>
        <v>23700138.3</v>
      </c>
      <c r="K160" s="11">
        <f t="shared" si="62"/>
        <v>3467363.92</v>
      </c>
      <c r="L160" s="11">
        <f t="shared" si="62"/>
        <v>19422531.539999995</v>
      </c>
      <c r="M160" s="10">
        <v>452363</v>
      </c>
    </row>
    <row r="161" spans="1:13" ht="12.75">
      <c r="A161" s="20" t="s">
        <v>483</v>
      </c>
      <c r="B161" s="11">
        <f aca="true" t="shared" si="63" ref="B161:L161">B162+B163+B164+B165+B166+B167+B168</f>
        <v>7111998.869999999</v>
      </c>
      <c r="C161" s="11">
        <f t="shared" si="63"/>
        <v>1167650.95</v>
      </c>
      <c r="D161" s="11">
        <f t="shared" si="63"/>
        <v>5329494.3100000005</v>
      </c>
      <c r="E161" s="11">
        <f t="shared" si="63"/>
        <v>6497145.260000001</v>
      </c>
      <c r="F161" s="11">
        <f t="shared" si="63"/>
        <v>15585040.37</v>
      </c>
      <c r="G161" s="11">
        <f t="shared" si="63"/>
        <v>1883008.1199999999</v>
      </c>
      <c r="H161" s="11">
        <f t="shared" si="63"/>
        <v>135953.06</v>
      </c>
      <c r="I161" s="11">
        <f t="shared" si="63"/>
        <v>13566079.189999998</v>
      </c>
      <c r="J161" s="11">
        <f t="shared" si="63"/>
        <v>22368561.69</v>
      </c>
      <c r="K161" s="11">
        <f t="shared" si="63"/>
        <v>3050659.07</v>
      </c>
      <c r="L161" s="11">
        <f t="shared" si="63"/>
        <v>18895573.499999996</v>
      </c>
      <c r="M161" s="10">
        <v>453618</v>
      </c>
    </row>
    <row r="162" spans="1:13" ht="12.75">
      <c r="A162" s="21" t="s">
        <v>484</v>
      </c>
      <c r="B162" s="9">
        <v>1387689.56</v>
      </c>
      <c r="C162" s="9">
        <v>935972.64</v>
      </c>
      <c r="D162" s="9">
        <v>103722.37000000001</v>
      </c>
      <c r="E162" s="8">
        <f aca="true" t="shared" si="64" ref="E162:E168">+C162+D162</f>
        <v>1039695.01</v>
      </c>
      <c r="F162" s="9">
        <v>625167.0399999999</v>
      </c>
      <c r="G162" s="9">
        <v>44196.69</v>
      </c>
      <c r="H162" s="9">
        <v>0</v>
      </c>
      <c r="I162" s="8">
        <f aca="true" t="shared" si="65" ref="I162:I168">+F162-G162-H162</f>
        <v>580970.3499999999</v>
      </c>
      <c r="J162" s="9">
        <v>2031610.27</v>
      </c>
      <c r="K162" s="8">
        <f aca="true" t="shared" si="66" ref="K162:K168">+C162+G162</f>
        <v>980169.3300000001</v>
      </c>
      <c r="L162" s="8">
        <f aca="true" t="shared" si="67" ref="L162:L168">+D162+I162</f>
        <v>684692.7199999999</v>
      </c>
      <c r="M162" s="10">
        <v>452759</v>
      </c>
    </row>
    <row r="163" spans="1:13" ht="12.75">
      <c r="A163" s="21" t="s">
        <v>437</v>
      </c>
      <c r="B163" s="9">
        <v>0</v>
      </c>
      <c r="C163" s="9">
        <v>0</v>
      </c>
      <c r="D163" s="9">
        <v>0</v>
      </c>
      <c r="E163" s="8">
        <f t="shared" si="64"/>
        <v>0</v>
      </c>
      <c r="F163" s="9">
        <v>0</v>
      </c>
      <c r="G163" s="9">
        <v>0</v>
      </c>
      <c r="H163" s="9">
        <v>0</v>
      </c>
      <c r="I163" s="8">
        <f t="shared" si="65"/>
        <v>0</v>
      </c>
      <c r="J163" s="9">
        <v>0</v>
      </c>
      <c r="K163" s="8">
        <f t="shared" si="66"/>
        <v>0</v>
      </c>
      <c r="L163" s="8">
        <f t="shared" si="67"/>
        <v>0</v>
      </c>
      <c r="M163" s="10">
        <v>452939</v>
      </c>
    </row>
    <row r="164" spans="1:13" ht="12.75">
      <c r="A164" s="21" t="s">
        <v>485</v>
      </c>
      <c r="B164" s="9">
        <v>0</v>
      </c>
      <c r="C164" s="9">
        <v>0</v>
      </c>
      <c r="D164" s="9">
        <v>0</v>
      </c>
      <c r="E164" s="8">
        <f t="shared" si="64"/>
        <v>0</v>
      </c>
      <c r="F164" s="9">
        <v>0</v>
      </c>
      <c r="G164" s="9">
        <v>0</v>
      </c>
      <c r="H164" s="9">
        <v>0</v>
      </c>
      <c r="I164" s="8">
        <f t="shared" si="65"/>
        <v>0</v>
      </c>
      <c r="J164" s="9">
        <v>0</v>
      </c>
      <c r="K164" s="8">
        <f t="shared" si="66"/>
        <v>0</v>
      </c>
      <c r="L164" s="8">
        <f t="shared" si="67"/>
        <v>0</v>
      </c>
      <c r="M164" s="10">
        <v>454006</v>
      </c>
    </row>
    <row r="165" spans="1:13" ht="12.75">
      <c r="A165" s="21" t="s">
        <v>486</v>
      </c>
      <c r="B165" s="9">
        <v>0</v>
      </c>
      <c r="C165" s="9">
        <v>0</v>
      </c>
      <c r="D165" s="9">
        <v>0</v>
      </c>
      <c r="E165" s="8">
        <f t="shared" si="64"/>
        <v>0</v>
      </c>
      <c r="F165" s="9">
        <v>0</v>
      </c>
      <c r="G165" s="9">
        <v>0</v>
      </c>
      <c r="H165" s="9">
        <v>0</v>
      </c>
      <c r="I165" s="8">
        <f t="shared" si="65"/>
        <v>0</v>
      </c>
      <c r="J165" s="9">
        <v>0</v>
      </c>
      <c r="K165" s="8">
        <f t="shared" si="66"/>
        <v>0</v>
      </c>
      <c r="L165" s="8">
        <f t="shared" si="67"/>
        <v>0</v>
      </c>
      <c r="M165" s="10">
        <v>452134</v>
      </c>
    </row>
    <row r="166" spans="1:13" ht="12.75">
      <c r="A166" s="21" t="s">
        <v>487</v>
      </c>
      <c r="B166" s="9">
        <v>5436216.88</v>
      </c>
      <c r="C166" s="9">
        <v>77379.7</v>
      </c>
      <c r="D166" s="9">
        <v>5127325.220000001</v>
      </c>
      <c r="E166" s="8">
        <f t="shared" si="64"/>
        <v>5204704.920000001</v>
      </c>
      <c r="F166" s="9">
        <v>14696855.34</v>
      </c>
      <c r="G166" s="9">
        <v>1778010.0599999998</v>
      </c>
      <c r="H166" s="9">
        <v>135953.06</v>
      </c>
      <c r="I166" s="8">
        <f t="shared" si="65"/>
        <v>12782892.219999999</v>
      </c>
      <c r="J166" s="9">
        <v>19771517.98</v>
      </c>
      <c r="K166" s="8">
        <f t="shared" si="66"/>
        <v>1855389.7599999998</v>
      </c>
      <c r="L166" s="8">
        <f t="shared" si="67"/>
        <v>17910217.439999998</v>
      </c>
      <c r="M166" s="10">
        <v>453067</v>
      </c>
    </row>
    <row r="167" spans="1:13" ht="12.75">
      <c r="A167" s="21" t="s">
        <v>488</v>
      </c>
      <c r="B167" s="9">
        <v>288092.43</v>
      </c>
      <c r="C167" s="9">
        <v>154298.61</v>
      </c>
      <c r="D167" s="9">
        <v>98446.72</v>
      </c>
      <c r="E167" s="8">
        <f t="shared" si="64"/>
        <v>252745.33</v>
      </c>
      <c r="F167" s="9">
        <v>263017.99</v>
      </c>
      <c r="G167" s="9">
        <v>60801.37</v>
      </c>
      <c r="H167" s="9">
        <v>0</v>
      </c>
      <c r="I167" s="8">
        <f t="shared" si="65"/>
        <v>202216.62</v>
      </c>
      <c r="J167" s="9">
        <v>565433.44</v>
      </c>
      <c r="K167" s="8">
        <f t="shared" si="66"/>
        <v>215099.97999999998</v>
      </c>
      <c r="L167" s="8">
        <f t="shared" si="67"/>
        <v>300663.33999999997</v>
      </c>
      <c r="M167" s="10">
        <v>454087</v>
      </c>
    </row>
    <row r="168" spans="1:13" ht="12.75">
      <c r="A168" s="21" t="s">
        <v>489</v>
      </c>
      <c r="B168" s="9">
        <v>0</v>
      </c>
      <c r="C168" s="9">
        <v>0</v>
      </c>
      <c r="D168" s="9">
        <v>0</v>
      </c>
      <c r="E168" s="8">
        <f t="shared" si="64"/>
        <v>0</v>
      </c>
      <c r="F168" s="9">
        <v>0</v>
      </c>
      <c r="G168" s="9">
        <v>0</v>
      </c>
      <c r="H168" s="9">
        <v>0</v>
      </c>
      <c r="I168" s="8">
        <f t="shared" si="65"/>
        <v>0</v>
      </c>
      <c r="J168" s="9">
        <v>0</v>
      </c>
      <c r="K168" s="8">
        <f t="shared" si="66"/>
        <v>0</v>
      </c>
      <c r="L168" s="8">
        <f t="shared" si="67"/>
        <v>0</v>
      </c>
      <c r="M168" s="10">
        <v>454094</v>
      </c>
    </row>
    <row r="169" spans="1:13" ht="12.75">
      <c r="A169" s="20" t="s">
        <v>490</v>
      </c>
      <c r="B169" s="11">
        <f aca="true" t="shared" si="68" ref="B169:L169">B170+B171+B172+B173+B174+B175</f>
        <v>0</v>
      </c>
      <c r="C169" s="11">
        <f t="shared" si="68"/>
        <v>0</v>
      </c>
      <c r="D169" s="11">
        <f t="shared" si="68"/>
        <v>0</v>
      </c>
      <c r="E169" s="11">
        <f t="shared" si="68"/>
        <v>0</v>
      </c>
      <c r="F169" s="11">
        <f t="shared" si="68"/>
        <v>0</v>
      </c>
      <c r="G169" s="11">
        <f t="shared" si="68"/>
        <v>0</v>
      </c>
      <c r="H169" s="11">
        <f t="shared" si="68"/>
        <v>0</v>
      </c>
      <c r="I169" s="11">
        <f t="shared" si="68"/>
        <v>0</v>
      </c>
      <c r="J169" s="11">
        <f t="shared" si="68"/>
        <v>0</v>
      </c>
      <c r="K169" s="11">
        <f t="shared" si="68"/>
        <v>0</v>
      </c>
      <c r="L169" s="11">
        <f t="shared" si="68"/>
        <v>0</v>
      </c>
      <c r="M169" s="10">
        <v>452088</v>
      </c>
    </row>
    <row r="170" spans="1:13" ht="12.75">
      <c r="A170" s="21" t="s">
        <v>491</v>
      </c>
      <c r="B170" s="9">
        <v>0</v>
      </c>
      <c r="C170" s="9">
        <v>0</v>
      </c>
      <c r="D170" s="9">
        <v>0</v>
      </c>
      <c r="E170" s="8">
        <f aca="true" t="shared" si="69" ref="E170:E175">+C170+D170</f>
        <v>0</v>
      </c>
      <c r="F170" s="9">
        <v>0</v>
      </c>
      <c r="G170" s="9">
        <v>0</v>
      </c>
      <c r="H170" s="9">
        <v>0</v>
      </c>
      <c r="I170" s="8">
        <f aca="true" t="shared" si="70" ref="I170:I175">+F170-G170-H170</f>
        <v>0</v>
      </c>
      <c r="J170" s="9">
        <v>0</v>
      </c>
      <c r="K170" s="8">
        <f aca="true" t="shared" si="71" ref="K170:K175">+C170+G170</f>
        <v>0</v>
      </c>
      <c r="L170" s="8">
        <f aca="true" t="shared" si="72" ref="L170:L175">+D170+I170</f>
        <v>0</v>
      </c>
      <c r="M170" s="10">
        <v>452172</v>
      </c>
    </row>
    <row r="171" spans="1:13" ht="12.75">
      <c r="A171" s="21" t="s">
        <v>492</v>
      </c>
      <c r="B171" s="9">
        <v>0</v>
      </c>
      <c r="C171" s="9">
        <v>0</v>
      </c>
      <c r="D171" s="9">
        <v>0</v>
      </c>
      <c r="E171" s="8">
        <f t="shared" si="69"/>
        <v>0</v>
      </c>
      <c r="F171" s="9">
        <v>0</v>
      </c>
      <c r="G171" s="9">
        <v>0</v>
      </c>
      <c r="H171" s="9">
        <v>0</v>
      </c>
      <c r="I171" s="8">
        <f t="shared" si="70"/>
        <v>0</v>
      </c>
      <c r="J171" s="9">
        <v>0</v>
      </c>
      <c r="K171" s="8">
        <f t="shared" si="71"/>
        <v>0</v>
      </c>
      <c r="L171" s="8">
        <f t="shared" si="72"/>
        <v>0</v>
      </c>
      <c r="M171" s="10">
        <v>454036</v>
      </c>
    </row>
    <row r="172" spans="1:13" ht="12.75">
      <c r="A172" s="21" t="s">
        <v>493</v>
      </c>
      <c r="B172" s="9">
        <v>0</v>
      </c>
      <c r="C172" s="9">
        <v>0</v>
      </c>
      <c r="D172" s="9">
        <v>0</v>
      </c>
      <c r="E172" s="8">
        <f t="shared" si="69"/>
        <v>0</v>
      </c>
      <c r="F172" s="9">
        <v>0</v>
      </c>
      <c r="G172" s="9">
        <v>0</v>
      </c>
      <c r="H172" s="9">
        <v>0</v>
      </c>
      <c r="I172" s="8">
        <f t="shared" si="70"/>
        <v>0</v>
      </c>
      <c r="J172" s="9">
        <v>0</v>
      </c>
      <c r="K172" s="8">
        <f t="shared" si="71"/>
        <v>0</v>
      </c>
      <c r="L172" s="8">
        <f t="shared" si="72"/>
        <v>0</v>
      </c>
      <c r="M172" s="10">
        <v>452301</v>
      </c>
    </row>
    <row r="173" spans="1:13" ht="12.75">
      <c r="A173" s="21" t="s">
        <v>494</v>
      </c>
      <c r="B173" s="9">
        <v>0</v>
      </c>
      <c r="C173" s="9">
        <v>0</v>
      </c>
      <c r="D173" s="9">
        <v>0</v>
      </c>
      <c r="E173" s="8">
        <f t="shared" si="69"/>
        <v>0</v>
      </c>
      <c r="F173" s="9">
        <v>0</v>
      </c>
      <c r="G173" s="9">
        <v>0</v>
      </c>
      <c r="H173" s="9">
        <v>0</v>
      </c>
      <c r="I173" s="8">
        <f t="shared" si="70"/>
        <v>0</v>
      </c>
      <c r="J173" s="9">
        <v>0</v>
      </c>
      <c r="K173" s="8">
        <f t="shared" si="71"/>
        <v>0</v>
      </c>
      <c r="L173" s="8">
        <f t="shared" si="72"/>
        <v>0</v>
      </c>
      <c r="M173" s="10">
        <v>452099</v>
      </c>
    </row>
    <row r="174" spans="1:13" ht="12.75">
      <c r="A174" s="21" t="s">
        <v>495</v>
      </c>
      <c r="B174" s="9">
        <v>0</v>
      </c>
      <c r="C174" s="9">
        <v>0</v>
      </c>
      <c r="D174" s="9">
        <v>0</v>
      </c>
      <c r="E174" s="8">
        <f t="shared" si="69"/>
        <v>0</v>
      </c>
      <c r="F174" s="9">
        <v>0</v>
      </c>
      <c r="G174" s="9">
        <v>0</v>
      </c>
      <c r="H174" s="9">
        <v>0</v>
      </c>
      <c r="I174" s="8">
        <f t="shared" si="70"/>
        <v>0</v>
      </c>
      <c r="J174" s="9">
        <v>0</v>
      </c>
      <c r="K174" s="8">
        <f t="shared" si="71"/>
        <v>0</v>
      </c>
      <c r="L174" s="8">
        <f t="shared" si="72"/>
        <v>0</v>
      </c>
      <c r="M174" s="10">
        <v>454368</v>
      </c>
    </row>
    <row r="175" spans="1:13" ht="12.75">
      <c r="A175" s="21" t="s">
        <v>496</v>
      </c>
      <c r="B175" s="9">
        <v>0</v>
      </c>
      <c r="C175" s="9">
        <v>0</v>
      </c>
      <c r="D175" s="9">
        <v>0</v>
      </c>
      <c r="E175" s="8">
        <f t="shared" si="69"/>
        <v>0</v>
      </c>
      <c r="F175" s="9">
        <v>0</v>
      </c>
      <c r="G175" s="9">
        <v>0</v>
      </c>
      <c r="H175" s="9">
        <v>0</v>
      </c>
      <c r="I175" s="8">
        <f t="shared" si="70"/>
        <v>0</v>
      </c>
      <c r="J175" s="9">
        <v>0</v>
      </c>
      <c r="K175" s="8">
        <f t="shared" si="71"/>
        <v>0</v>
      </c>
      <c r="L175" s="8">
        <f t="shared" si="72"/>
        <v>0</v>
      </c>
      <c r="M175" s="10">
        <v>453406</v>
      </c>
    </row>
    <row r="176" spans="1:13" ht="12.75">
      <c r="A176" s="20" t="s">
        <v>497</v>
      </c>
      <c r="B176" s="11">
        <f aca="true" t="shared" si="73" ref="B176:L176">B177+B179</f>
        <v>221468.81</v>
      </c>
      <c r="C176" s="11">
        <f t="shared" si="73"/>
        <v>145498.61000000002</v>
      </c>
      <c r="D176" s="11">
        <f t="shared" si="73"/>
        <v>58893.49</v>
      </c>
      <c r="E176" s="11">
        <f t="shared" si="73"/>
        <v>204392.1</v>
      </c>
      <c r="F176" s="11">
        <f t="shared" si="73"/>
        <v>2449.55</v>
      </c>
      <c r="G176" s="11">
        <f t="shared" si="73"/>
        <v>425.55</v>
      </c>
      <c r="H176" s="11">
        <f t="shared" si="73"/>
        <v>0</v>
      </c>
      <c r="I176" s="11">
        <f t="shared" si="73"/>
        <v>2024.0000000000002</v>
      </c>
      <c r="J176" s="11">
        <f t="shared" si="73"/>
        <v>261857.29</v>
      </c>
      <c r="K176" s="11">
        <f t="shared" si="73"/>
        <v>145924.16</v>
      </c>
      <c r="L176" s="11">
        <f t="shared" si="73"/>
        <v>60917.49</v>
      </c>
      <c r="M176" s="10">
        <v>453586</v>
      </c>
    </row>
    <row r="177" spans="1:13" ht="12.75">
      <c r="A177" s="22" t="s">
        <v>498</v>
      </c>
      <c r="B177" s="11">
        <f aca="true" t="shared" si="74" ref="B177:L177">B178</f>
        <v>206468.81</v>
      </c>
      <c r="C177" s="11">
        <f t="shared" si="74"/>
        <v>137638.13</v>
      </c>
      <c r="D177" s="11">
        <f t="shared" si="74"/>
        <v>58893.49</v>
      </c>
      <c r="E177" s="11">
        <f t="shared" si="74"/>
        <v>196531.62</v>
      </c>
      <c r="F177" s="11">
        <f t="shared" si="74"/>
        <v>0</v>
      </c>
      <c r="G177" s="11">
        <f t="shared" si="74"/>
        <v>0</v>
      </c>
      <c r="H177" s="11">
        <f t="shared" si="74"/>
        <v>0</v>
      </c>
      <c r="I177" s="11">
        <f t="shared" si="74"/>
        <v>0</v>
      </c>
      <c r="J177" s="11">
        <f t="shared" si="74"/>
        <v>223659.17</v>
      </c>
      <c r="K177" s="11">
        <f t="shared" si="74"/>
        <v>137638.13</v>
      </c>
      <c r="L177" s="11">
        <f t="shared" si="74"/>
        <v>58893.49</v>
      </c>
      <c r="M177" s="10">
        <v>452129</v>
      </c>
    </row>
    <row r="178" spans="1:13" ht="12.75">
      <c r="A178" s="23" t="s">
        <v>498</v>
      </c>
      <c r="B178" s="9">
        <v>206468.81</v>
      </c>
      <c r="C178" s="9">
        <v>137638.13</v>
      </c>
      <c r="D178" s="9">
        <v>58893.49</v>
      </c>
      <c r="E178" s="8">
        <f>+C178+D178</f>
        <v>196531.62</v>
      </c>
      <c r="F178" s="9">
        <v>0</v>
      </c>
      <c r="G178" s="9">
        <v>0</v>
      </c>
      <c r="H178" s="9">
        <v>0</v>
      </c>
      <c r="I178" s="8">
        <f>+F178-G178-H178</f>
        <v>0</v>
      </c>
      <c r="J178" s="9">
        <v>223659.17</v>
      </c>
      <c r="K178" s="8">
        <f>+C178+G178</f>
        <v>137638.13</v>
      </c>
      <c r="L178" s="8">
        <f>+D178+I178</f>
        <v>58893.49</v>
      </c>
      <c r="M178" s="10">
        <v>453666</v>
      </c>
    </row>
    <row r="179" spans="1:13" ht="12.75">
      <c r="A179" s="21" t="s">
        <v>499</v>
      </c>
      <c r="B179" s="9">
        <v>15000</v>
      </c>
      <c r="C179" s="9">
        <v>7860.48</v>
      </c>
      <c r="D179" s="9">
        <v>0</v>
      </c>
      <c r="E179" s="8">
        <f>+C179+D179</f>
        <v>7860.48</v>
      </c>
      <c r="F179" s="9">
        <v>2449.55</v>
      </c>
      <c r="G179" s="9">
        <v>425.55</v>
      </c>
      <c r="H179" s="9">
        <v>0</v>
      </c>
      <c r="I179" s="8">
        <f>+F179-G179-H179</f>
        <v>2024.0000000000002</v>
      </c>
      <c r="J179" s="9">
        <v>38198.12</v>
      </c>
      <c r="K179" s="8">
        <f>+C179+G179</f>
        <v>8286.029999999999</v>
      </c>
      <c r="L179" s="8">
        <f>+D179+I179</f>
        <v>2024.0000000000002</v>
      </c>
      <c r="M179" s="10">
        <v>452956</v>
      </c>
    </row>
    <row r="180" spans="1:13" ht="12.75">
      <c r="A180" s="20" t="s">
        <v>500</v>
      </c>
      <c r="B180" s="11">
        <f aca="true" t="shared" si="75" ref="B180:L180">B181</f>
        <v>525993.1699999999</v>
      </c>
      <c r="C180" s="11">
        <f t="shared" si="75"/>
        <v>216254.1299999999</v>
      </c>
      <c r="D180" s="11">
        <f t="shared" si="75"/>
        <v>633</v>
      </c>
      <c r="E180" s="11">
        <f t="shared" si="75"/>
        <v>216887.1299999999</v>
      </c>
      <c r="F180" s="11">
        <f t="shared" si="75"/>
        <v>129525.8</v>
      </c>
      <c r="G180" s="11">
        <f t="shared" si="75"/>
        <v>41965</v>
      </c>
      <c r="H180" s="11">
        <f t="shared" si="75"/>
        <v>0</v>
      </c>
      <c r="I180" s="11">
        <f t="shared" si="75"/>
        <v>87560.8</v>
      </c>
      <c r="J180" s="11">
        <f t="shared" si="75"/>
        <v>655490.78</v>
      </c>
      <c r="K180" s="11">
        <f t="shared" si="75"/>
        <v>258219.1299999999</v>
      </c>
      <c r="L180" s="11">
        <f t="shared" si="75"/>
        <v>88193.8</v>
      </c>
      <c r="M180" s="10">
        <v>454359</v>
      </c>
    </row>
    <row r="181" spans="1:13" ht="12.75">
      <c r="A181" s="21" t="s">
        <v>501</v>
      </c>
      <c r="B181" s="9">
        <v>525993.1699999999</v>
      </c>
      <c r="C181" s="9">
        <v>216254.1299999999</v>
      </c>
      <c r="D181" s="9">
        <v>633</v>
      </c>
      <c r="E181" s="8">
        <f>+C181+D181</f>
        <v>216887.1299999999</v>
      </c>
      <c r="F181" s="9">
        <v>129525.8</v>
      </c>
      <c r="G181" s="9">
        <v>41965</v>
      </c>
      <c r="H181" s="9">
        <v>0</v>
      </c>
      <c r="I181" s="8">
        <f>+F181-G181-H181</f>
        <v>87560.8</v>
      </c>
      <c r="J181" s="9">
        <v>655490.78</v>
      </c>
      <c r="K181" s="8">
        <f>+C181+G181</f>
        <v>258219.1299999999</v>
      </c>
      <c r="L181" s="8">
        <f>+D181+I181</f>
        <v>88193.8</v>
      </c>
      <c r="M181" s="10">
        <v>452179</v>
      </c>
    </row>
    <row r="182" spans="1:13" ht="12.75">
      <c r="A182" s="20" t="s">
        <v>502</v>
      </c>
      <c r="B182" s="11">
        <f aca="true" t="shared" si="76" ref="B182:L182">B183+B184</f>
        <v>3819.689999999995</v>
      </c>
      <c r="C182" s="11">
        <f t="shared" si="76"/>
        <v>380</v>
      </c>
      <c r="D182" s="11">
        <f t="shared" si="76"/>
        <v>0</v>
      </c>
      <c r="E182" s="11">
        <f t="shared" si="76"/>
        <v>380</v>
      </c>
      <c r="F182" s="11">
        <f t="shared" si="76"/>
        <v>331076.73</v>
      </c>
      <c r="G182" s="11">
        <f t="shared" si="76"/>
        <v>0</v>
      </c>
      <c r="H182" s="11">
        <f t="shared" si="76"/>
        <v>0</v>
      </c>
      <c r="I182" s="11">
        <f t="shared" si="76"/>
        <v>331076.73</v>
      </c>
      <c r="J182" s="11">
        <f t="shared" si="76"/>
        <v>339051.97000000003</v>
      </c>
      <c r="K182" s="11">
        <f t="shared" si="76"/>
        <v>380</v>
      </c>
      <c r="L182" s="11">
        <f t="shared" si="76"/>
        <v>331076.73</v>
      </c>
      <c r="M182" s="10">
        <v>453247</v>
      </c>
    </row>
    <row r="183" spans="1:13" ht="12.75">
      <c r="A183" s="21" t="s">
        <v>503</v>
      </c>
      <c r="B183" s="9">
        <v>3819.689999999995</v>
      </c>
      <c r="C183" s="9">
        <v>380</v>
      </c>
      <c r="D183" s="9">
        <v>0</v>
      </c>
      <c r="E183" s="8">
        <f>+C183+D183</f>
        <v>380</v>
      </c>
      <c r="F183" s="9">
        <v>331076.73</v>
      </c>
      <c r="G183" s="9">
        <v>0</v>
      </c>
      <c r="H183" s="9">
        <v>0</v>
      </c>
      <c r="I183" s="8">
        <f>+F183-G183-H183</f>
        <v>331076.73</v>
      </c>
      <c r="J183" s="9">
        <v>339051.97000000003</v>
      </c>
      <c r="K183" s="8">
        <f>+C183+G183</f>
        <v>380</v>
      </c>
      <c r="L183" s="8">
        <f>+D183+I183</f>
        <v>331076.73</v>
      </c>
      <c r="M183" s="10">
        <v>452985</v>
      </c>
    </row>
    <row r="184" spans="1:13" ht="12.75">
      <c r="A184" s="21" t="s">
        <v>504</v>
      </c>
      <c r="B184" s="9">
        <v>0</v>
      </c>
      <c r="C184" s="9">
        <v>0</v>
      </c>
      <c r="D184" s="9">
        <v>0</v>
      </c>
      <c r="E184" s="8">
        <f>+C184+D184</f>
        <v>0</v>
      </c>
      <c r="F184" s="9">
        <v>0</v>
      </c>
      <c r="G184" s="9">
        <v>0</v>
      </c>
      <c r="H184" s="9">
        <v>0</v>
      </c>
      <c r="I184" s="8">
        <f>+F184-G184-H184</f>
        <v>0</v>
      </c>
      <c r="J184" s="9">
        <v>0</v>
      </c>
      <c r="K184" s="8">
        <f>+C184+G184</f>
        <v>0</v>
      </c>
      <c r="L184" s="8">
        <f>+D184+I184</f>
        <v>0</v>
      </c>
      <c r="M184" s="10">
        <v>452675</v>
      </c>
    </row>
    <row r="185" spans="1:13" ht="12.75">
      <c r="A185" s="20" t="s">
        <v>505</v>
      </c>
      <c r="B185" s="11">
        <f aca="true" t="shared" si="77" ref="B185:L185">B186+B187+B188+B189+B190+B191</f>
        <v>29370.88</v>
      </c>
      <c r="C185" s="11">
        <f t="shared" si="77"/>
        <v>2846.65</v>
      </c>
      <c r="D185" s="11">
        <f t="shared" si="77"/>
        <v>19667.91</v>
      </c>
      <c r="E185" s="11">
        <f t="shared" si="77"/>
        <v>22514.56</v>
      </c>
      <c r="F185" s="11">
        <f t="shared" si="77"/>
        <v>36437.02</v>
      </c>
      <c r="G185" s="11">
        <f t="shared" si="77"/>
        <v>9334.91</v>
      </c>
      <c r="H185" s="11">
        <f t="shared" si="77"/>
        <v>0</v>
      </c>
      <c r="I185" s="11">
        <f t="shared" si="77"/>
        <v>27102.109999999997</v>
      </c>
      <c r="J185" s="11">
        <f t="shared" si="77"/>
        <v>75176.57</v>
      </c>
      <c r="K185" s="11">
        <f t="shared" si="77"/>
        <v>12181.56</v>
      </c>
      <c r="L185" s="11">
        <f t="shared" si="77"/>
        <v>46770.02</v>
      </c>
      <c r="M185" s="10">
        <v>453407</v>
      </c>
    </row>
    <row r="186" spans="1:13" ht="12.75">
      <c r="A186" s="21" t="s">
        <v>506</v>
      </c>
      <c r="B186" s="9">
        <v>0</v>
      </c>
      <c r="C186" s="9">
        <v>0</v>
      </c>
      <c r="D186" s="9">
        <v>0</v>
      </c>
      <c r="E186" s="8">
        <f aca="true" t="shared" si="78" ref="E186:E192">+C186+D186</f>
        <v>0</v>
      </c>
      <c r="F186" s="9">
        <v>0</v>
      </c>
      <c r="G186" s="9">
        <v>0</v>
      </c>
      <c r="H186" s="9">
        <v>0</v>
      </c>
      <c r="I186" s="8">
        <f aca="true" t="shared" si="79" ref="I186:I192">+F186-G186-H186</f>
        <v>0</v>
      </c>
      <c r="J186" s="9">
        <v>0</v>
      </c>
      <c r="K186" s="8">
        <f aca="true" t="shared" si="80" ref="K186:K192">+C186+G186</f>
        <v>0</v>
      </c>
      <c r="L186" s="8">
        <f aca="true" t="shared" si="81" ref="L186:L192">+D186+I186</f>
        <v>0</v>
      </c>
      <c r="M186" s="10">
        <v>452865</v>
      </c>
    </row>
    <row r="187" spans="1:13" ht="12.75">
      <c r="A187" s="21" t="s">
        <v>507</v>
      </c>
      <c r="B187" s="9">
        <v>2474.88</v>
      </c>
      <c r="C187" s="9">
        <v>0</v>
      </c>
      <c r="D187" s="9">
        <v>0</v>
      </c>
      <c r="E187" s="8">
        <f t="shared" si="78"/>
        <v>0</v>
      </c>
      <c r="F187" s="9">
        <v>0</v>
      </c>
      <c r="G187" s="9">
        <v>0</v>
      </c>
      <c r="H187" s="9">
        <v>0</v>
      </c>
      <c r="I187" s="8">
        <f t="shared" si="79"/>
        <v>0</v>
      </c>
      <c r="J187" s="9">
        <v>2474.88</v>
      </c>
      <c r="K187" s="8">
        <f t="shared" si="80"/>
        <v>0</v>
      </c>
      <c r="L187" s="8">
        <f t="shared" si="81"/>
        <v>0</v>
      </c>
      <c r="M187" s="10">
        <v>452501</v>
      </c>
    </row>
    <row r="188" spans="1:13" ht="12.75">
      <c r="A188" s="21" t="s">
        <v>508</v>
      </c>
      <c r="B188" s="9">
        <v>0</v>
      </c>
      <c r="C188" s="9">
        <v>0</v>
      </c>
      <c r="D188" s="9">
        <v>0</v>
      </c>
      <c r="E188" s="8">
        <f t="shared" si="78"/>
        <v>0</v>
      </c>
      <c r="F188" s="9">
        <v>0</v>
      </c>
      <c r="G188" s="9">
        <v>0</v>
      </c>
      <c r="H188" s="9">
        <v>0</v>
      </c>
      <c r="I188" s="8">
        <f t="shared" si="79"/>
        <v>0</v>
      </c>
      <c r="J188" s="9">
        <v>0</v>
      </c>
      <c r="K188" s="8">
        <f t="shared" si="80"/>
        <v>0</v>
      </c>
      <c r="L188" s="8">
        <f t="shared" si="81"/>
        <v>0</v>
      </c>
      <c r="M188" s="10">
        <v>454108</v>
      </c>
    </row>
    <row r="189" spans="1:13" ht="12.75">
      <c r="A189" s="21" t="s">
        <v>509</v>
      </c>
      <c r="B189" s="9">
        <v>0</v>
      </c>
      <c r="C189" s="9">
        <v>0</v>
      </c>
      <c r="D189" s="9">
        <v>0</v>
      </c>
      <c r="E189" s="8">
        <f t="shared" si="78"/>
        <v>0</v>
      </c>
      <c r="F189" s="9">
        <v>0</v>
      </c>
      <c r="G189" s="9">
        <v>0</v>
      </c>
      <c r="H189" s="9">
        <v>0</v>
      </c>
      <c r="I189" s="8">
        <f t="shared" si="79"/>
        <v>0</v>
      </c>
      <c r="J189" s="9">
        <v>0</v>
      </c>
      <c r="K189" s="8">
        <f t="shared" si="80"/>
        <v>0</v>
      </c>
      <c r="L189" s="8">
        <f t="shared" si="81"/>
        <v>0</v>
      </c>
      <c r="M189" s="10">
        <v>453520</v>
      </c>
    </row>
    <row r="190" spans="1:13" ht="12.75">
      <c r="A190" s="21" t="s">
        <v>510</v>
      </c>
      <c r="B190" s="9">
        <v>0</v>
      </c>
      <c r="C190" s="9">
        <v>0</v>
      </c>
      <c r="D190" s="9">
        <v>0</v>
      </c>
      <c r="E190" s="8">
        <f t="shared" si="78"/>
        <v>0</v>
      </c>
      <c r="F190" s="9">
        <v>0</v>
      </c>
      <c r="G190" s="9">
        <v>0</v>
      </c>
      <c r="H190" s="9">
        <v>0</v>
      </c>
      <c r="I190" s="8">
        <f t="shared" si="79"/>
        <v>0</v>
      </c>
      <c r="J190" s="9">
        <v>0</v>
      </c>
      <c r="K190" s="8">
        <f t="shared" si="80"/>
        <v>0</v>
      </c>
      <c r="L190" s="8">
        <f t="shared" si="81"/>
        <v>0</v>
      </c>
      <c r="M190" s="10">
        <v>453032</v>
      </c>
    </row>
    <row r="191" spans="1:13" ht="12.75">
      <c r="A191" s="21" t="s">
        <v>511</v>
      </c>
      <c r="B191" s="9">
        <v>26896</v>
      </c>
      <c r="C191" s="9">
        <v>2846.65</v>
      </c>
      <c r="D191" s="9">
        <v>19667.91</v>
      </c>
      <c r="E191" s="8">
        <f t="shared" si="78"/>
        <v>22514.56</v>
      </c>
      <c r="F191" s="9">
        <v>36437.02</v>
      </c>
      <c r="G191" s="9">
        <v>9334.91</v>
      </c>
      <c r="H191" s="9">
        <v>0</v>
      </c>
      <c r="I191" s="8">
        <f t="shared" si="79"/>
        <v>27102.109999999997</v>
      </c>
      <c r="J191" s="9">
        <v>72701.69</v>
      </c>
      <c r="K191" s="8">
        <f t="shared" si="80"/>
        <v>12181.56</v>
      </c>
      <c r="L191" s="8">
        <f t="shared" si="81"/>
        <v>46770.02</v>
      </c>
      <c r="M191" s="10">
        <v>453796</v>
      </c>
    </row>
    <row r="192" spans="1:13" ht="12.75">
      <c r="A192" s="16" t="s">
        <v>512</v>
      </c>
      <c r="B192" s="9">
        <v>0</v>
      </c>
      <c r="C192" s="9">
        <v>0</v>
      </c>
      <c r="D192" s="9">
        <v>0</v>
      </c>
      <c r="E192" s="8">
        <f t="shared" si="78"/>
        <v>0</v>
      </c>
      <c r="F192" s="9">
        <v>0</v>
      </c>
      <c r="G192" s="9">
        <v>0</v>
      </c>
      <c r="H192" s="9">
        <v>0</v>
      </c>
      <c r="I192" s="8">
        <f t="shared" si="79"/>
        <v>0</v>
      </c>
      <c r="J192" s="9">
        <v>0</v>
      </c>
      <c r="K192" s="8">
        <f t="shared" si="80"/>
        <v>0</v>
      </c>
      <c r="L192" s="8">
        <f t="shared" si="81"/>
        <v>0</v>
      </c>
      <c r="M192" s="10">
        <v>452851</v>
      </c>
    </row>
    <row r="193" spans="1:13" ht="12.75">
      <c r="A193" s="17" t="s">
        <v>513</v>
      </c>
      <c r="B193" s="11">
        <f aca="true" t="shared" si="82" ref="B193:L193">B194+B196+B198</f>
        <v>0</v>
      </c>
      <c r="C193" s="11">
        <f t="shared" si="82"/>
        <v>0</v>
      </c>
      <c r="D193" s="11">
        <f t="shared" si="82"/>
        <v>0</v>
      </c>
      <c r="E193" s="11">
        <f t="shared" si="82"/>
        <v>0</v>
      </c>
      <c r="F193" s="11">
        <f t="shared" si="82"/>
        <v>0</v>
      </c>
      <c r="G193" s="11">
        <f t="shared" si="82"/>
        <v>0</v>
      </c>
      <c r="H193" s="11">
        <f t="shared" si="82"/>
        <v>0</v>
      </c>
      <c r="I193" s="11">
        <f t="shared" si="82"/>
        <v>0</v>
      </c>
      <c r="J193" s="11">
        <f t="shared" si="82"/>
        <v>25488.87</v>
      </c>
      <c r="K193" s="11">
        <f t="shared" si="82"/>
        <v>0</v>
      </c>
      <c r="L193" s="11">
        <f t="shared" si="82"/>
        <v>0</v>
      </c>
      <c r="M193" s="10">
        <v>454578</v>
      </c>
    </row>
    <row r="194" spans="1:13" ht="12.75">
      <c r="A194" s="20" t="s">
        <v>514</v>
      </c>
      <c r="B194" s="11">
        <f aca="true" t="shared" si="83" ref="B194:L194">B195</f>
        <v>0</v>
      </c>
      <c r="C194" s="11">
        <f t="shared" si="83"/>
        <v>0</v>
      </c>
      <c r="D194" s="11">
        <f t="shared" si="83"/>
        <v>0</v>
      </c>
      <c r="E194" s="11">
        <f t="shared" si="83"/>
        <v>0</v>
      </c>
      <c r="F194" s="11">
        <f t="shared" si="83"/>
        <v>0</v>
      </c>
      <c r="G194" s="11">
        <f t="shared" si="83"/>
        <v>0</v>
      </c>
      <c r="H194" s="11">
        <f t="shared" si="83"/>
        <v>0</v>
      </c>
      <c r="I194" s="11">
        <f t="shared" si="83"/>
        <v>0</v>
      </c>
      <c r="J194" s="11">
        <f t="shared" si="83"/>
        <v>0</v>
      </c>
      <c r="K194" s="11">
        <f t="shared" si="83"/>
        <v>0</v>
      </c>
      <c r="L194" s="11">
        <f t="shared" si="83"/>
        <v>0</v>
      </c>
      <c r="M194" s="10">
        <v>454182</v>
      </c>
    </row>
    <row r="195" spans="1:13" ht="12.75">
      <c r="A195" s="21" t="s">
        <v>515</v>
      </c>
      <c r="B195" s="9">
        <v>0</v>
      </c>
      <c r="C195" s="9">
        <v>0</v>
      </c>
      <c r="D195" s="9">
        <v>0</v>
      </c>
      <c r="E195" s="8">
        <f>+C195+D195</f>
        <v>0</v>
      </c>
      <c r="F195" s="9">
        <v>0</v>
      </c>
      <c r="G195" s="9">
        <v>0</v>
      </c>
      <c r="H195" s="9">
        <v>0</v>
      </c>
      <c r="I195" s="8">
        <f>+F195-G195-H195</f>
        <v>0</v>
      </c>
      <c r="J195" s="9">
        <v>0</v>
      </c>
      <c r="K195" s="8">
        <f>+C195+G195</f>
        <v>0</v>
      </c>
      <c r="L195" s="8">
        <f>+D195+I195</f>
        <v>0</v>
      </c>
      <c r="M195" s="10">
        <v>452656</v>
      </c>
    </row>
    <row r="196" spans="1:13" ht="12.75">
      <c r="A196" s="20" t="s">
        <v>516</v>
      </c>
      <c r="B196" s="11">
        <f aca="true" t="shared" si="84" ref="B196:L196">B197</f>
        <v>0</v>
      </c>
      <c r="C196" s="11">
        <f t="shared" si="84"/>
        <v>0</v>
      </c>
      <c r="D196" s="11">
        <f t="shared" si="84"/>
        <v>0</v>
      </c>
      <c r="E196" s="11">
        <f t="shared" si="84"/>
        <v>0</v>
      </c>
      <c r="F196" s="11">
        <f t="shared" si="84"/>
        <v>0</v>
      </c>
      <c r="G196" s="11">
        <f t="shared" si="84"/>
        <v>0</v>
      </c>
      <c r="H196" s="11">
        <f t="shared" si="84"/>
        <v>0</v>
      </c>
      <c r="I196" s="11">
        <f t="shared" si="84"/>
        <v>0</v>
      </c>
      <c r="J196" s="11">
        <f t="shared" si="84"/>
        <v>25488.87</v>
      </c>
      <c r="K196" s="11">
        <f t="shared" si="84"/>
        <v>0</v>
      </c>
      <c r="L196" s="11">
        <f t="shared" si="84"/>
        <v>0</v>
      </c>
      <c r="M196" s="10">
        <v>453094</v>
      </c>
    </row>
    <row r="197" spans="1:13" ht="12.75">
      <c r="A197" s="21" t="s">
        <v>517</v>
      </c>
      <c r="B197" s="9">
        <v>0</v>
      </c>
      <c r="C197" s="9">
        <v>0</v>
      </c>
      <c r="D197" s="9">
        <v>0</v>
      </c>
      <c r="E197" s="8">
        <f>+C197+D197</f>
        <v>0</v>
      </c>
      <c r="F197" s="9">
        <v>0</v>
      </c>
      <c r="G197" s="9">
        <v>0</v>
      </c>
      <c r="H197" s="9">
        <v>0</v>
      </c>
      <c r="I197" s="8">
        <f>+F197-G197-H197</f>
        <v>0</v>
      </c>
      <c r="J197" s="9">
        <v>25488.87</v>
      </c>
      <c r="K197" s="8">
        <f>+C197+G197</f>
        <v>0</v>
      </c>
      <c r="L197" s="8">
        <f>+D197+I197</f>
        <v>0</v>
      </c>
      <c r="M197" s="10">
        <v>452831</v>
      </c>
    </row>
    <row r="198" spans="1:13" ht="12.75">
      <c r="A198" s="18" t="s">
        <v>518</v>
      </c>
      <c r="B198" s="9">
        <v>0</v>
      </c>
      <c r="C198" s="9">
        <v>0</v>
      </c>
      <c r="D198" s="9">
        <v>0</v>
      </c>
      <c r="E198" s="8">
        <f>+C198+D198</f>
        <v>0</v>
      </c>
      <c r="F198" s="9">
        <v>0</v>
      </c>
      <c r="G198" s="9">
        <v>0</v>
      </c>
      <c r="H198" s="9">
        <v>0</v>
      </c>
      <c r="I198" s="8">
        <f>+F198-G198-H198</f>
        <v>0</v>
      </c>
      <c r="J198" s="9">
        <v>0</v>
      </c>
      <c r="K198" s="8">
        <f>+C198+G198</f>
        <v>0</v>
      </c>
      <c r="L198" s="8">
        <f>+D198+I198</f>
        <v>0</v>
      </c>
      <c r="M198" s="10">
        <v>453868</v>
      </c>
    </row>
    <row r="199" spans="1:13" ht="12.75">
      <c r="A199" s="17" t="s">
        <v>519</v>
      </c>
      <c r="B199" s="11">
        <f aca="true" t="shared" si="85" ref="B199:L200">B200</f>
        <v>0</v>
      </c>
      <c r="C199" s="11">
        <f t="shared" si="85"/>
        <v>0</v>
      </c>
      <c r="D199" s="11">
        <f t="shared" si="85"/>
        <v>0</v>
      </c>
      <c r="E199" s="11">
        <f t="shared" si="85"/>
        <v>0</v>
      </c>
      <c r="F199" s="11">
        <f t="shared" si="85"/>
        <v>0</v>
      </c>
      <c r="G199" s="11">
        <f t="shared" si="85"/>
        <v>0</v>
      </c>
      <c r="H199" s="11">
        <f t="shared" si="85"/>
        <v>0</v>
      </c>
      <c r="I199" s="11">
        <f t="shared" si="85"/>
        <v>0</v>
      </c>
      <c r="J199" s="11">
        <f t="shared" si="85"/>
        <v>0</v>
      </c>
      <c r="K199" s="11">
        <f t="shared" si="85"/>
        <v>0</v>
      </c>
      <c r="L199" s="11">
        <f t="shared" si="85"/>
        <v>0</v>
      </c>
      <c r="M199" s="10">
        <v>452503</v>
      </c>
    </row>
    <row r="200" spans="1:13" ht="12.75">
      <c r="A200" s="20" t="s">
        <v>519</v>
      </c>
      <c r="B200" s="11">
        <f t="shared" si="85"/>
        <v>0</v>
      </c>
      <c r="C200" s="11">
        <f t="shared" si="85"/>
        <v>0</v>
      </c>
      <c r="D200" s="11">
        <f t="shared" si="85"/>
        <v>0</v>
      </c>
      <c r="E200" s="11">
        <f t="shared" si="85"/>
        <v>0</v>
      </c>
      <c r="F200" s="11">
        <f t="shared" si="85"/>
        <v>0</v>
      </c>
      <c r="G200" s="11">
        <f t="shared" si="85"/>
        <v>0</v>
      </c>
      <c r="H200" s="11">
        <f t="shared" si="85"/>
        <v>0</v>
      </c>
      <c r="I200" s="11">
        <f t="shared" si="85"/>
        <v>0</v>
      </c>
      <c r="J200" s="11">
        <f t="shared" si="85"/>
        <v>0</v>
      </c>
      <c r="K200" s="11">
        <f t="shared" si="85"/>
        <v>0</v>
      </c>
      <c r="L200" s="11">
        <f t="shared" si="85"/>
        <v>0</v>
      </c>
      <c r="M200" s="10">
        <v>452132</v>
      </c>
    </row>
    <row r="201" spans="1:13" ht="12.75">
      <c r="A201" s="21" t="s">
        <v>520</v>
      </c>
      <c r="B201" s="9">
        <v>0</v>
      </c>
      <c r="C201" s="9">
        <v>0</v>
      </c>
      <c r="D201" s="9">
        <v>0</v>
      </c>
      <c r="E201" s="8">
        <f>+C201+D201</f>
        <v>0</v>
      </c>
      <c r="F201" s="9">
        <v>0</v>
      </c>
      <c r="G201" s="9">
        <v>0</v>
      </c>
      <c r="H201" s="9">
        <v>0</v>
      </c>
      <c r="I201" s="8">
        <f>+F201-G201-H201</f>
        <v>0</v>
      </c>
      <c r="J201" s="9">
        <v>0</v>
      </c>
      <c r="K201" s="8">
        <f>+C201+G201</f>
        <v>0</v>
      </c>
      <c r="L201" s="8">
        <f>+D201+I201</f>
        <v>0</v>
      </c>
      <c r="M201" s="10">
        <v>454218</v>
      </c>
    </row>
    <row r="202" spans="1:13" ht="12.75">
      <c r="A202" s="17" t="s">
        <v>294</v>
      </c>
      <c r="B202" s="11">
        <f aca="true" t="shared" si="86" ref="B202:L202">B203+B204+B209+B210+B211+B212+B213+B214+B215</f>
        <v>151180.31</v>
      </c>
      <c r="C202" s="11">
        <f t="shared" si="86"/>
        <v>0</v>
      </c>
      <c r="D202" s="11">
        <f t="shared" si="86"/>
        <v>151180.31</v>
      </c>
      <c r="E202" s="11">
        <f t="shared" si="86"/>
        <v>151180.31</v>
      </c>
      <c r="F202" s="11">
        <f t="shared" si="86"/>
        <v>229313.03</v>
      </c>
      <c r="G202" s="11">
        <f t="shared" si="86"/>
        <v>0</v>
      </c>
      <c r="H202" s="11">
        <f t="shared" si="86"/>
        <v>0</v>
      </c>
      <c r="I202" s="11">
        <f t="shared" si="86"/>
        <v>229313.03</v>
      </c>
      <c r="J202" s="11">
        <f t="shared" si="86"/>
        <v>380493.33999999997</v>
      </c>
      <c r="K202" s="11">
        <f t="shared" si="86"/>
        <v>0</v>
      </c>
      <c r="L202" s="11">
        <f t="shared" si="86"/>
        <v>380493.33999999997</v>
      </c>
      <c r="M202" s="10">
        <v>453009</v>
      </c>
    </row>
    <row r="203" spans="1:13" ht="38.25">
      <c r="A203" s="18" t="s">
        <v>521</v>
      </c>
      <c r="B203" s="9">
        <v>0</v>
      </c>
      <c r="C203" s="9">
        <v>0</v>
      </c>
      <c r="D203" s="9">
        <v>0</v>
      </c>
      <c r="E203" s="8">
        <f>+C203+D203</f>
        <v>0</v>
      </c>
      <c r="F203" s="9">
        <v>0</v>
      </c>
      <c r="G203" s="9">
        <v>0</v>
      </c>
      <c r="H203" s="9">
        <v>0</v>
      </c>
      <c r="I203" s="8">
        <f>+F203-G203-H203</f>
        <v>0</v>
      </c>
      <c r="J203" s="9">
        <v>0</v>
      </c>
      <c r="K203" s="8">
        <f>+C203+G203</f>
        <v>0</v>
      </c>
      <c r="L203" s="8">
        <f>+D203+I203</f>
        <v>0</v>
      </c>
      <c r="M203" s="10">
        <v>452998</v>
      </c>
    </row>
    <row r="204" spans="1:13" ht="38.25">
      <c r="A204" s="20" t="s">
        <v>522</v>
      </c>
      <c r="B204" s="11">
        <f aca="true" t="shared" si="87" ref="B204:L204">B205+B206+B207+B208</f>
        <v>2572</v>
      </c>
      <c r="C204" s="11">
        <f t="shared" si="87"/>
        <v>0</v>
      </c>
      <c r="D204" s="11">
        <f t="shared" si="87"/>
        <v>2572</v>
      </c>
      <c r="E204" s="11">
        <f t="shared" si="87"/>
        <v>2572</v>
      </c>
      <c r="F204" s="11">
        <f t="shared" si="87"/>
        <v>0</v>
      </c>
      <c r="G204" s="11">
        <f t="shared" si="87"/>
        <v>0</v>
      </c>
      <c r="H204" s="11">
        <f t="shared" si="87"/>
        <v>0</v>
      </c>
      <c r="I204" s="11">
        <f t="shared" si="87"/>
        <v>0</v>
      </c>
      <c r="J204" s="11">
        <f t="shared" si="87"/>
        <v>2572</v>
      </c>
      <c r="K204" s="11">
        <f t="shared" si="87"/>
        <v>0</v>
      </c>
      <c r="L204" s="11">
        <f t="shared" si="87"/>
        <v>2572</v>
      </c>
      <c r="M204" s="10">
        <v>453761</v>
      </c>
    </row>
    <row r="205" spans="1:13" ht="25.5">
      <c r="A205" s="21" t="s">
        <v>523</v>
      </c>
      <c r="B205" s="9">
        <v>0</v>
      </c>
      <c r="C205" s="9">
        <v>0</v>
      </c>
      <c r="D205" s="9">
        <v>0</v>
      </c>
      <c r="E205" s="8">
        <f aca="true" t="shared" si="88" ref="E205:E215">+C205+D205</f>
        <v>0</v>
      </c>
      <c r="F205" s="9">
        <v>0</v>
      </c>
      <c r="G205" s="9">
        <v>0</v>
      </c>
      <c r="H205" s="9">
        <v>0</v>
      </c>
      <c r="I205" s="8">
        <f aca="true" t="shared" si="89" ref="I205:I215">+F205-G205-H205</f>
        <v>0</v>
      </c>
      <c r="J205" s="9">
        <v>0</v>
      </c>
      <c r="K205" s="8">
        <f aca="true" t="shared" si="90" ref="K205:K215">+C205+G205</f>
        <v>0</v>
      </c>
      <c r="L205" s="8">
        <f aca="true" t="shared" si="91" ref="L205:L215">+D205+I205</f>
        <v>0</v>
      </c>
      <c r="M205" s="10">
        <v>454101</v>
      </c>
    </row>
    <row r="206" spans="1:13" ht="25.5">
      <c r="A206" s="21" t="s">
        <v>524</v>
      </c>
      <c r="B206" s="9">
        <v>0</v>
      </c>
      <c r="C206" s="9">
        <v>0</v>
      </c>
      <c r="D206" s="9">
        <v>0</v>
      </c>
      <c r="E206" s="8">
        <f t="shared" si="88"/>
        <v>0</v>
      </c>
      <c r="F206" s="9">
        <v>0</v>
      </c>
      <c r="G206" s="9">
        <v>0</v>
      </c>
      <c r="H206" s="9">
        <v>0</v>
      </c>
      <c r="I206" s="8">
        <f t="shared" si="89"/>
        <v>0</v>
      </c>
      <c r="J206" s="9">
        <v>0</v>
      </c>
      <c r="K206" s="8">
        <f t="shared" si="90"/>
        <v>0</v>
      </c>
      <c r="L206" s="8">
        <f t="shared" si="91"/>
        <v>0</v>
      </c>
      <c r="M206" s="10">
        <v>452357</v>
      </c>
    </row>
    <row r="207" spans="1:13" ht="38.25">
      <c r="A207" s="21" t="s">
        <v>525</v>
      </c>
      <c r="B207" s="9">
        <v>2572</v>
      </c>
      <c r="C207" s="9">
        <v>0</v>
      </c>
      <c r="D207" s="9">
        <v>2572</v>
      </c>
      <c r="E207" s="8">
        <f t="shared" si="88"/>
        <v>2572</v>
      </c>
      <c r="F207" s="9">
        <v>0</v>
      </c>
      <c r="G207" s="9">
        <v>0</v>
      </c>
      <c r="H207" s="9">
        <v>0</v>
      </c>
      <c r="I207" s="8">
        <f t="shared" si="89"/>
        <v>0</v>
      </c>
      <c r="J207" s="9">
        <v>2572</v>
      </c>
      <c r="K207" s="8">
        <f t="shared" si="90"/>
        <v>0</v>
      </c>
      <c r="L207" s="8">
        <f t="shared" si="91"/>
        <v>2572</v>
      </c>
      <c r="M207" s="10">
        <v>453770</v>
      </c>
    </row>
    <row r="208" spans="1:13" ht="25.5">
      <c r="A208" s="21" t="s">
        <v>526</v>
      </c>
      <c r="B208" s="9">
        <v>0</v>
      </c>
      <c r="C208" s="9">
        <v>0</v>
      </c>
      <c r="D208" s="9">
        <v>0</v>
      </c>
      <c r="E208" s="8">
        <f t="shared" si="88"/>
        <v>0</v>
      </c>
      <c r="F208" s="9">
        <v>0</v>
      </c>
      <c r="G208" s="9">
        <v>0</v>
      </c>
      <c r="H208" s="9">
        <v>0</v>
      </c>
      <c r="I208" s="8">
        <f t="shared" si="89"/>
        <v>0</v>
      </c>
      <c r="J208" s="9">
        <v>0</v>
      </c>
      <c r="K208" s="8">
        <f t="shared" si="90"/>
        <v>0</v>
      </c>
      <c r="L208" s="8">
        <f t="shared" si="91"/>
        <v>0</v>
      </c>
      <c r="M208" s="10">
        <v>454029</v>
      </c>
    </row>
    <row r="209" spans="1:13" ht="76.5">
      <c r="A209" s="18" t="s">
        <v>527</v>
      </c>
      <c r="B209" s="9">
        <v>0</v>
      </c>
      <c r="C209" s="9">
        <v>0</v>
      </c>
      <c r="D209" s="9">
        <v>0</v>
      </c>
      <c r="E209" s="8">
        <f t="shared" si="88"/>
        <v>0</v>
      </c>
      <c r="F209" s="9">
        <v>0</v>
      </c>
      <c r="G209" s="9">
        <v>0</v>
      </c>
      <c r="H209" s="9">
        <v>0</v>
      </c>
      <c r="I209" s="8">
        <f t="shared" si="89"/>
        <v>0</v>
      </c>
      <c r="J209" s="9">
        <v>0</v>
      </c>
      <c r="K209" s="8">
        <f t="shared" si="90"/>
        <v>0</v>
      </c>
      <c r="L209" s="8">
        <f t="shared" si="91"/>
        <v>0</v>
      </c>
      <c r="M209" s="10">
        <v>452642</v>
      </c>
    </row>
    <row r="210" spans="1:13" ht="38.25">
      <c r="A210" s="18" t="s">
        <v>528</v>
      </c>
      <c r="B210" s="9">
        <v>0</v>
      </c>
      <c r="C210" s="9">
        <v>0</v>
      </c>
      <c r="D210" s="9">
        <v>0</v>
      </c>
      <c r="E210" s="8">
        <f t="shared" si="88"/>
        <v>0</v>
      </c>
      <c r="F210" s="9">
        <v>0</v>
      </c>
      <c r="G210" s="9">
        <v>0</v>
      </c>
      <c r="H210" s="9">
        <v>0</v>
      </c>
      <c r="I210" s="8">
        <f t="shared" si="89"/>
        <v>0</v>
      </c>
      <c r="J210" s="9">
        <v>0</v>
      </c>
      <c r="K210" s="8">
        <f t="shared" si="90"/>
        <v>0</v>
      </c>
      <c r="L210" s="8">
        <f t="shared" si="91"/>
        <v>0</v>
      </c>
      <c r="M210" s="10">
        <v>452819</v>
      </c>
    </row>
    <row r="211" spans="1:13" ht="38.25">
      <c r="A211" s="18" t="s">
        <v>303</v>
      </c>
      <c r="B211" s="9">
        <v>24675.54</v>
      </c>
      <c r="C211" s="9">
        <v>0</v>
      </c>
      <c r="D211" s="9">
        <v>24675.54</v>
      </c>
      <c r="E211" s="8">
        <f t="shared" si="88"/>
        <v>24675.54</v>
      </c>
      <c r="F211" s="9">
        <v>8205.31</v>
      </c>
      <c r="G211" s="9">
        <v>0</v>
      </c>
      <c r="H211" s="9">
        <v>0</v>
      </c>
      <c r="I211" s="8">
        <f t="shared" si="89"/>
        <v>8205.31</v>
      </c>
      <c r="J211" s="9">
        <v>32880.85</v>
      </c>
      <c r="K211" s="8">
        <f t="shared" si="90"/>
        <v>0</v>
      </c>
      <c r="L211" s="8">
        <f t="shared" si="91"/>
        <v>32880.85</v>
      </c>
      <c r="M211" s="10">
        <v>454242</v>
      </c>
    </row>
    <row r="212" spans="1:13" ht="25.5">
      <c r="A212" s="18" t="s">
        <v>529</v>
      </c>
      <c r="B212" s="9">
        <v>110553.86</v>
      </c>
      <c r="C212" s="9">
        <v>0</v>
      </c>
      <c r="D212" s="9">
        <v>110553.86</v>
      </c>
      <c r="E212" s="8">
        <f t="shared" si="88"/>
        <v>110553.86</v>
      </c>
      <c r="F212" s="9">
        <v>221107.72</v>
      </c>
      <c r="G212" s="9">
        <v>0</v>
      </c>
      <c r="H212" s="9">
        <v>0</v>
      </c>
      <c r="I212" s="8">
        <f t="shared" si="89"/>
        <v>221107.72</v>
      </c>
      <c r="J212" s="9">
        <v>331661.58</v>
      </c>
      <c r="K212" s="8">
        <f t="shared" si="90"/>
        <v>0</v>
      </c>
      <c r="L212" s="8">
        <f t="shared" si="91"/>
        <v>331661.58</v>
      </c>
      <c r="M212" s="10">
        <v>452505</v>
      </c>
    </row>
    <row r="213" spans="1:13" ht="25.5">
      <c r="A213" s="18" t="s">
        <v>305</v>
      </c>
      <c r="B213" s="9">
        <v>0</v>
      </c>
      <c r="C213" s="9">
        <v>0</v>
      </c>
      <c r="D213" s="9">
        <v>0</v>
      </c>
      <c r="E213" s="8">
        <f t="shared" si="88"/>
        <v>0</v>
      </c>
      <c r="F213" s="9">
        <v>0</v>
      </c>
      <c r="G213" s="9">
        <v>0</v>
      </c>
      <c r="H213" s="9">
        <v>0</v>
      </c>
      <c r="I213" s="8">
        <f t="shared" si="89"/>
        <v>0</v>
      </c>
      <c r="J213" s="9">
        <v>0</v>
      </c>
      <c r="K213" s="8">
        <f t="shared" si="90"/>
        <v>0</v>
      </c>
      <c r="L213" s="8">
        <f t="shared" si="91"/>
        <v>0</v>
      </c>
      <c r="M213" s="10">
        <v>453296</v>
      </c>
    </row>
    <row r="214" spans="1:13" ht="25.5">
      <c r="A214" s="18" t="s">
        <v>306</v>
      </c>
      <c r="B214" s="9">
        <v>13378.91</v>
      </c>
      <c r="C214" s="9">
        <v>0</v>
      </c>
      <c r="D214" s="9">
        <v>13378.91</v>
      </c>
      <c r="E214" s="8">
        <f t="shared" si="88"/>
        <v>13378.91</v>
      </c>
      <c r="F214" s="9">
        <v>0</v>
      </c>
      <c r="G214" s="9">
        <v>0</v>
      </c>
      <c r="H214" s="9">
        <v>0</v>
      </c>
      <c r="I214" s="8">
        <f t="shared" si="89"/>
        <v>0</v>
      </c>
      <c r="J214" s="9">
        <v>13378.91</v>
      </c>
      <c r="K214" s="8">
        <f t="shared" si="90"/>
        <v>0</v>
      </c>
      <c r="L214" s="8">
        <f t="shared" si="91"/>
        <v>13378.91</v>
      </c>
      <c r="M214" s="10">
        <v>454086</v>
      </c>
    </row>
    <row r="215" spans="1:13" ht="25.5">
      <c r="A215" s="18" t="s">
        <v>307</v>
      </c>
      <c r="B215" s="9">
        <v>0</v>
      </c>
      <c r="C215" s="9">
        <v>0</v>
      </c>
      <c r="D215" s="9">
        <v>0</v>
      </c>
      <c r="E215" s="8">
        <f t="shared" si="88"/>
        <v>0</v>
      </c>
      <c r="F215" s="9">
        <v>0</v>
      </c>
      <c r="G215" s="9">
        <v>0</v>
      </c>
      <c r="H215" s="9">
        <v>0</v>
      </c>
      <c r="I215" s="8">
        <f t="shared" si="89"/>
        <v>0</v>
      </c>
      <c r="J215" s="9">
        <v>0</v>
      </c>
      <c r="K215" s="8">
        <f t="shared" si="90"/>
        <v>0</v>
      </c>
      <c r="L215" s="8">
        <f t="shared" si="91"/>
        <v>0</v>
      </c>
      <c r="M215" s="10">
        <v>453783</v>
      </c>
    </row>
    <row r="216" spans="1:13" ht="12.75">
      <c r="A216" s="15" t="s">
        <v>530</v>
      </c>
      <c r="B216" s="11">
        <f aca="true" t="shared" si="92" ref="B216:L216">B217+B256+B264+B265</f>
        <v>9644074.89</v>
      </c>
      <c r="C216" s="11">
        <f t="shared" si="92"/>
        <v>56064.100000000006</v>
      </c>
      <c r="D216" s="11">
        <f t="shared" si="92"/>
        <v>1027314.52</v>
      </c>
      <c r="E216" s="11">
        <f t="shared" si="92"/>
        <v>1083378.62</v>
      </c>
      <c r="F216" s="11">
        <f t="shared" si="92"/>
        <v>2325486.62</v>
      </c>
      <c r="G216" s="11">
        <f t="shared" si="92"/>
        <v>229919.34</v>
      </c>
      <c r="H216" s="11">
        <f t="shared" si="92"/>
        <v>0</v>
      </c>
      <c r="I216" s="11">
        <f t="shared" si="92"/>
        <v>2095567.28</v>
      </c>
      <c r="J216" s="11">
        <f t="shared" si="92"/>
        <v>11992898.46</v>
      </c>
      <c r="K216" s="11">
        <f t="shared" si="92"/>
        <v>285983.44</v>
      </c>
      <c r="L216" s="11">
        <f t="shared" si="92"/>
        <v>3122881.8</v>
      </c>
      <c r="M216" s="10">
        <v>454247</v>
      </c>
    </row>
    <row r="217" spans="1:13" ht="12.75">
      <c r="A217" s="17" t="s">
        <v>531</v>
      </c>
      <c r="B217" s="11">
        <f aca="true" t="shared" si="93" ref="B217:L217">B218+B225+B233+B235+B242+B249+B255</f>
        <v>944074.89</v>
      </c>
      <c r="C217" s="11">
        <f t="shared" si="93"/>
        <v>46522.380000000005</v>
      </c>
      <c r="D217" s="11">
        <f t="shared" si="93"/>
        <v>236856.24</v>
      </c>
      <c r="E217" s="11">
        <f t="shared" si="93"/>
        <v>283378.62</v>
      </c>
      <c r="F217" s="11">
        <f t="shared" si="93"/>
        <v>1023833.89</v>
      </c>
      <c r="G217" s="11">
        <f t="shared" si="93"/>
        <v>229919.34</v>
      </c>
      <c r="H217" s="11">
        <f t="shared" si="93"/>
        <v>0</v>
      </c>
      <c r="I217" s="11">
        <f t="shared" si="93"/>
        <v>793914.55</v>
      </c>
      <c r="J217" s="11">
        <f t="shared" si="93"/>
        <v>1991245.73</v>
      </c>
      <c r="K217" s="11">
        <f t="shared" si="93"/>
        <v>276441.72000000003</v>
      </c>
      <c r="L217" s="11">
        <f t="shared" si="93"/>
        <v>1030770.79</v>
      </c>
      <c r="M217" s="10">
        <v>454062</v>
      </c>
    </row>
    <row r="218" spans="1:13" ht="12.75">
      <c r="A218" s="20" t="s">
        <v>532</v>
      </c>
      <c r="B218" s="11">
        <f aca="true" t="shared" si="94" ref="B218:L218">B219+B220+B222+B223+B224</f>
        <v>19652.73</v>
      </c>
      <c r="C218" s="11">
        <f t="shared" si="94"/>
        <v>4652.73</v>
      </c>
      <c r="D218" s="11">
        <f t="shared" si="94"/>
        <v>0</v>
      </c>
      <c r="E218" s="11">
        <f t="shared" si="94"/>
        <v>4652.73</v>
      </c>
      <c r="F218" s="11">
        <f t="shared" si="94"/>
        <v>14873.11</v>
      </c>
      <c r="G218" s="11">
        <f t="shared" si="94"/>
        <v>13365</v>
      </c>
      <c r="H218" s="11">
        <f t="shared" si="94"/>
        <v>0</v>
      </c>
      <c r="I218" s="11">
        <f t="shared" si="94"/>
        <v>1508.1100000000006</v>
      </c>
      <c r="J218" s="11">
        <f t="shared" si="94"/>
        <v>37178.74</v>
      </c>
      <c r="K218" s="11">
        <f t="shared" si="94"/>
        <v>18017.73</v>
      </c>
      <c r="L218" s="11">
        <f t="shared" si="94"/>
        <v>1508.1100000000006</v>
      </c>
      <c r="M218" s="10">
        <v>452215</v>
      </c>
    </row>
    <row r="219" spans="1:13" ht="12.75">
      <c r="A219" s="21" t="s">
        <v>533</v>
      </c>
      <c r="B219" s="9">
        <v>0</v>
      </c>
      <c r="C219" s="9">
        <v>0</v>
      </c>
      <c r="D219" s="9">
        <v>0</v>
      </c>
      <c r="E219" s="8">
        <f>+C219+D219</f>
        <v>0</v>
      </c>
      <c r="F219" s="9">
        <v>0</v>
      </c>
      <c r="G219" s="9">
        <v>0</v>
      </c>
      <c r="H219" s="9">
        <v>0</v>
      </c>
      <c r="I219" s="8">
        <f>+F219-G219-H219</f>
        <v>0</v>
      </c>
      <c r="J219" s="9">
        <v>0</v>
      </c>
      <c r="K219" s="8">
        <f>+C219+G219</f>
        <v>0</v>
      </c>
      <c r="L219" s="8">
        <f>+D219+I219</f>
        <v>0</v>
      </c>
      <c r="M219" s="10">
        <v>452906</v>
      </c>
    </row>
    <row r="220" spans="1:13" ht="12.75">
      <c r="A220" s="22" t="s">
        <v>534</v>
      </c>
      <c r="B220" s="11">
        <f aca="true" t="shared" si="95" ref="B220:L220">B221</f>
        <v>0</v>
      </c>
      <c r="C220" s="11">
        <f t="shared" si="95"/>
        <v>0</v>
      </c>
      <c r="D220" s="11">
        <f t="shared" si="95"/>
        <v>0</v>
      </c>
      <c r="E220" s="11">
        <f t="shared" si="95"/>
        <v>0</v>
      </c>
      <c r="F220" s="11">
        <f t="shared" si="95"/>
        <v>0</v>
      </c>
      <c r="G220" s="11">
        <f t="shared" si="95"/>
        <v>0</v>
      </c>
      <c r="H220" s="11">
        <f t="shared" si="95"/>
        <v>0</v>
      </c>
      <c r="I220" s="11">
        <f t="shared" si="95"/>
        <v>0</v>
      </c>
      <c r="J220" s="11">
        <f t="shared" si="95"/>
        <v>0</v>
      </c>
      <c r="K220" s="11">
        <f t="shared" si="95"/>
        <v>0</v>
      </c>
      <c r="L220" s="11">
        <f t="shared" si="95"/>
        <v>0</v>
      </c>
      <c r="M220" s="10">
        <v>453359</v>
      </c>
    </row>
    <row r="221" spans="1:13" ht="12.75">
      <c r="A221" s="23" t="s">
        <v>534</v>
      </c>
      <c r="B221" s="9">
        <v>0</v>
      </c>
      <c r="C221" s="9">
        <v>0</v>
      </c>
      <c r="D221" s="9">
        <v>0</v>
      </c>
      <c r="E221" s="8">
        <f>+C221+D221</f>
        <v>0</v>
      </c>
      <c r="F221" s="9">
        <v>0</v>
      </c>
      <c r="G221" s="9">
        <v>0</v>
      </c>
      <c r="H221" s="9">
        <v>0</v>
      </c>
      <c r="I221" s="8">
        <f>+F221-G221-H221</f>
        <v>0</v>
      </c>
      <c r="J221" s="9">
        <v>0</v>
      </c>
      <c r="K221" s="8">
        <f>+C221+G221</f>
        <v>0</v>
      </c>
      <c r="L221" s="8">
        <f>+D221+I221</f>
        <v>0</v>
      </c>
      <c r="M221" s="10">
        <v>453625</v>
      </c>
    </row>
    <row r="222" spans="1:13" ht="12.75">
      <c r="A222" s="21" t="s">
        <v>535</v>
      </c>
      <c r="B222" s="9">
        <v>0</v>
      </c>
      <c r="C222" s="9">
        <v>0</v>
      </c>
      <c r="D222" s="9">
        <v>0</v>
      </c>
      <c r="E222" s="8">
        <f>+C222+D222</f>
        <v>0</v>
      </c>
      <c r="F222" s="9">
        <v>0</v>
      </c>
      <c r="G222" s="9">
        <v>0</v>
      </c>
      <c r="H222" s="9">
        <v>0</v>
      </c>
      <c r="I222" s="8">
        <f>+F222-G222-H222</f>
        <v>0</v>
      </c>
      <c r="J222" s="9">
        <v>0</v>
      </c>
      <c r="K222" s="8">
        <f>+C222+G222</f>
        <v>0</v>
      </c>
      <c r="L222" s="8">
        <f>+D222+I222</f>
        <v>0</v>
      </c>
      <c r="M222" s="10">
        <v>453042</v>
      </c>
    </row>
    <row r="223" spans="1:13" ht="25.5">
      <c r="A223" s="21" t="s">
        <v>536</v>
      </c>
      <c r="B223" s="9">
        <v>19652.73</v>
      </c>
      <c r="C223" s="9">
        <v>4652.73</v>
      </c>
      <c r="D223" s="9">
        <v>0</v>
      </c>
      <c r="E223" s="8">
        <f>+C223+D223</f>
        <v>4652.73</v>
      </c>
      <c r="F223" s="9">
        <v>14873.11</v>
      </c>
      <c r="G223" s="9">
        <v>13365</v>
      </c>
      <c r="H223" s="9">
        <v>0</v>
      </c>
      <c r="I223" s="8">
        <f>+F223-G223-H223</f>
        <v>1508.1100000000006</v>
      </c>
      <c r="J223" s="9">
        <v>37178.74</v>
      </c>
      <c r="K223" s="8">
        <f>+C223+G223</f>
        <v>18017.73</v>
      </c>
      <c r="L223" s="8">
        <f>+D223+I223</f>
        <v>1508.1100000000006</v>
      </c>
      <c r="M223" s="10">
        <v>453156</v>
      </c>
    </row>
    <row r="224" spans="1:13" ht="12.75">
      <c r="A224" s="21" t="s">
        <v>537</v>
      </c>
      <c r="B224" s="9">
        <v>0</v>
      </c>
      <c r="C224" s="9">
        <v>0</v>
      </c>
      <c r="D224" s="9">
        <v>0</v>
      </c>
      <c r="E224" s="8">
        <f>+C224+D224</f>
        <v>0</v>
      </c>
      <c r="F224" s="9">
        <v>0</v>
      </c>
      <c r="G224" s="9">
        <v>0</v>
      </c>
      <c r="H224" s="9">
        <v>0</v>
      </c>
      <c r="I224" s="8">
        <f>+F224-G224-H224</f>
        <v>0</v>
      </c>
      <c r="J224" s="9">
        <v>0</v>
      </c>
      <c r="K224" s="8">
        <f>+C224+G224</f>
        <v>0</v>
      </c>
      <c r="L224" s="8">
        <f>+D224+I224</f>
        <v>0</v>
      </c>
      <c r="M224" s="10">
        <v>454553</v>
      </c>
    </row>
    <row r="225" spans="1:13" ht="12.75">
      <c r="A225" s="20" t="s">
        <v>538</v>
      </c>
      <c r="B225" s="11">
        <f aca="true" t="shared" si="96" ref="B225:L225">B226+B227+B228+B229+B230+B231+B232</f>
        <v>604422.16</v>
      </c>
      <c r="C225" s="11">
        <f t="shared" si="96"/>
        <v>32825.060000000005</v>
      </c>
      <c r="D225" s="11">
        <f t="shared" si="96"/>
        <v>236856.24</v>
      </c>
      <c r="E225" s="11">
        <f t="shared" si="96"/>
        <v>269681.3</v>
      </c>
      <c r="F225" s="11">
        <f t="shared" si="96"/>
        <v>1004232.9400000001</v>
      </c>
      <c r="G225" s="11">
        <f t="shared" si="96"/>
        <v>211826.5</v>
      </c>
      <c r="H225" s="11">
        <f t="shared" si="96"/>
        <v>0</v>
      </c>
      <c r="I225" s="11">
        <f t="shared" si="96"/>
        <v>792406.4400000001</v>
      </c>
      <c r="J225" s="11">
        <f t="shared" si="96"/>
        <v>1629339.15</v>
      </c>
      <c r="K225" s="11">
        <f t="shared" si="96"/>
        <v>244651.56</v>
      </c>
      <c r="L225" s="11">
        <f t="shared" si="96"/>
        <v>1029262.68</v>
      </c>
      <c r="M225" s="10">
        <v>453645</v>
      </c>
    </row>
    <row r="226" spans="1:13" ht="12.75">
      <c r="A226" s="21" t="s">
        <v>539</v>
      </c>
      <c r="B226" s="9">
        <v>0</v>
      </c>
      <c r="C226" s="9">
        <v>0</v>
      </c>
      <c r="D226" s="9">
        <v>0</v>
      </c>
      <c r="E226" s="8">
        <f aca="true" t="shared" si="97" ref="E226:E232">+C226+D226</f>
        <v>0</v>
      </c>
      <c r="F226" s="9">
        <v>0</v>
      </c>
      <c r="G226" s="9">
        <v>0</v>
      </c>
      <c r="H226" s="9">
        <v>0</v>
      </c>
      <c r="I226" s="8">
        <f aca="true" t="shared" si="98" ref="I226:I232">+F226-G226-H226</f>
        <v>0</v>
      </c>
      <c r="J226" s="9">
        <v>0</v>
      </c>
      <c r="K226" s="8">
        <f aca="true" t="shared" si="99" ref="K226:K232">+C226+G226</f>
        <v>0</v>
      </c>
      <c r="L226" s="8">
        <f aca="true" t="shared" si="100" ref="L226:L232">+D226+I226</f>
        <v>0</v>
      </c>
      <c r="M226" s="10">
        <v>453612</v>
      </c>
    </row>
    <row r="227" spans="1:13" ht="12.75">
      <c r="A227" s="21" t="s">
        <v>540</v>
      </c>
      <c r="B227" s="9">
        <v>493000</v>
      </c>
      <c r="C227" s="9">
        <v>74.99</v>
      </c>
      <c r="D227" s="9">
        <v>177220.38</v>
      </c>
      <c r="E227" s="8">
        <f t="shared" si="97"/>
        <v>177295.37</v>
      </c>
      <c r="F227" s="9">
        <v>452443.2</v>
      </c>
      <c r="G227" s="9">
        <v>21047.95</v>
      </c>
      <c r="H227" s="9">
        <v>0</v>
      </c>
      <c r="I227" s="8">
        <f t="shared" si="98"/>
        <v>431395.25</v>
      </c>
      <c r="J227" s="9">
        <v>801301.95</v>
      </c>
      <c r="K227" s="8">
        <f t="shared" si="99"/>
        <v>21122.940000000002</v>
      </c>
      <c r="L227" s="8">
        <f t="shared" si="100"/>
        <v>608615.63</v>
      </c>
      <c r="M227" s="10">
        <v>452271</v>
      </c>
    </row>
    <row r="228" spans="1:13" ht="12.75">
      <c r="A228" s="21" t="s">
        <v>541</v>
      </c>
      <c r="B228" s="9">
        <v>105688.16</v>
      </c>
      <c r="C228" s="9">
        <v>31824.99</v>
      </c>
      <c r="D228" s="9">
        <v>59635.86</v>
      </c>
      <c r="E228" s="8">
        <f t="shared" si="97"/>
        <v>91460.85</v>
      </c>
      <c r="F228" s="9">
        <v>541973.35</v>
      </c>
      <c r="G228" s="9">
        <v>189986.46</v>
      </c>
      <c r="H228" s="9">
        <v>0</v>
      </c>
      <c r="I228" s="8">
        <f t="shared" si="98"/>
        <v>351986.89</v>
      </c>
      <c r="J228" s="9">
        <v>701086.81</v>
      </c>
      <c r="K228" s="8">
        <f t="shared" si="99"/>
        <v>221811.44999999998</v>
      </c>
      <c r="L228" s="8">
        <f t="shared" si="100"/>
        <v>411622.75</v>
      </c>
      <c r="M228" s="10">
        <v>452764</v>
      </c>
    </row>
    <row r="229" spans="1:13" ht="12.75">
      <c r="A229" s="21" t="s">
        <v>542</v>
      </c>
      <c r="B229" s="9">
        <v>4134</v>
      </c>
      <c r="C229" s="9">
        <v>925.0799999999999</v>
      </c>
      <c r="D229" s="9">
        <v>0</v>
      </c>
      <c r="E229" s="8">
        <f t="shared" si="97"/>
        <v>925.0799999999999</v>
      </c>
      <c r="F229" s="9">
        <v>9816.39</v>
      </c>
      <c r="G229" s="9">
        <v>792.09</v>
      </c>
      <c r="H229" s="9">
        <v>0</v>
      </c>
      <c r="I229" s="8">
        <f t="shared" si="98"/>
        <v>9024.3</v>
      </c>
      <c r="J229" s="9">
        <v>125350.39</v>
      </c>
      <c r="K229" s="8">
        <f t="shared" si="99"/>
        <v>1717.17</v>
      </c>
      <c r="L229" s="8">
        <f t="shared" si="100"/>
        <v>9024.3</v>
      </c>
      <c r="M229" s="10">
        <v>454194</v>
      </c>
    </row>
    <row r="230" spans="1:13" ht="12.75">
      <c r="A230" s="21" t="s">
        <v>543</v>
      </c>
      <c r="B230" s="9">
        <v>0</v>
      </c>
      <c r="C230" s="9">
        <v>0</v>
      </c>
      <c r="D230" s="9">
        <v>0</v>
      </c>
      <c r="E230" s="8">
        <f t="shared" si="97"/>
        <v>0</v>
      </c>
      <c r="F230" s="9">
        <v>0</v>
      </c>
      <c r="G230" s="9">
        <v>0</v>
      </c>
      <c r="H230" s="9">
        <v>0</v>
      </c>
      <c r="I230" s="8">
        <f t="shared" si="98"/>
        <v>0</v>
      </c>
      <c r="J230" s="9">
        <v>0</v>
      </c>
      <c r="K230" s="8">
        <f t="shared" si="99"/>
        <v>0</v>
      </c>
      <c r="L230" s="8">
        <f t="shared" si="100"/>
        <v>0</v>
      </c>
      <c r="M230" s="10">
        <v>453892</v>
      </c>
    </row>
    <row r="231" spans="1:13" ht="25.5">
      <c r="A231" s="21" t="s">
        <v>544</v>
      </c>
      <c r="B231" s="9">
        <v>0</v>
      </c>
      <c r="C231" s="9">
        <v>0</v>
      </c>
      <c r="D231" s="9">
        <v>0</v>
      </c>
      <c r="E231" s="8">
        <f t="shared" si="97"/>
        <v>0</v>
      </c>
      <c r="F231" s="9">
        <v>0</v>
      </c>
      <c r="G231" s="9">
        <v>0</v>
      </c>
      <c r="H231" s="9">
        <v>0</v>
      </c>
      <c r="I231" s="8">
        <f t="shared" si="98"/>
        <v>0</v>
      </c>
      <c r="J231" s="9">
        <v>0</v>
      </c>
      <c r="K231" s="8">
        <f t="shared" si="99"/>
        <v>0</v>
      </c>
      <c r="L231" s="8">
        <f t="shared" si="100"/>
        <v>0</v>
      </c>
      <c r="M231" s="10">
        <v>454522</v>
      </c>
    </row>
    <row r="232" spans="1:13" ht="25.5">
      <c r="A232" s="21" t="s">
        <v>545</v>
      </c>
      <c r="B232" s="9">
        <v>1600</v>
      </c>
      <c r="C232" s="9">
        <v>0</v>
      </c>
      <c r="D232" s="9">
        <v>0</v>
      </c>
      <c r="E232" s="8">
        <f t="shared" si="97"/>
        <v>0</v>
      </c>
      <c r="F232" s="9">
        <v>0</v>
      </c>
      <c r="G232" s="9">
        <v>0</v>
      </c>
      <c r="H232" s="9">
        <v>0</v>
      </c>
      <c r="I232" s="8">
        <f t="shared" si="98"/>
        <v>0</v>
      </c>
      <c r="J232" s="9">
        <v>1600</v>
      </c>
      <c r="K232" s="8">
        <f t="shared" si="99"/>
        <v>0</v>
      </c>
      <c r="L232" s="8">
        <f t="shared" si="100"/>
        <v>0</v>
      </c>
      <c r="M232" s="10">
        <v>453445</v>
      </c>
    </row>
    <row r="233" spans="1:13" ht="12.75">
      <c r="A233" s="20" t="s">
        <v>546</v>
      </c>
      <c r="B233" s="11">
        <f aca="true" t="shared" si="101" ref="B233:L233">B234</f>
        <v>0</v>
      </c>
      <c r="C233" s="11">
        <f t="shared" si="101"/>
        <v>0</v>
      </c>
      <c r="D233" s="11">
        <f t="shared" si="101"/>
        <v>0</v>
      </c>
      <c r="E233" s="11">
        <f t="shared" si="101"/>
        <v>0</v>
      </c>
      <c r="F233" s="11">
        <f t="shared" si="101"/>
        <v>0</v>
      </c>
      <c r="G233" s="11">
        <f t="shared" si="101"/>
        <v>0</v>
      </c>
      <c r="H233" s="11">
        <f t="shared" si="101"/>
        <v>0</v>
      </c>
      <c r="I233" s="11">
        <f t="shared" si="101"/>
        <v>0</v>
      </c>
      <c r="J233" s="11">
        <f t="shared" si="101"/>
        <v>0</v>
      </c>
      <c r="K233" s="11">
        <f t="shared" si="101"/>
        <v>0</v>
      </c>
      <c r="L233" s="11">
        <f t="shared" si="101"/>
        <v>0</v>
      </c>
      <c r="M233" s="10">
        <v>454446</v>
      </c>
    </row>
    <row r="234" spans="1:13" ht="12.75">
      <c r="A234" s="21" t="s">
        <v>547</v>
      </c>
      <c r="B234" s="9">
        <v>0</v>
      </c>
      <c r="C234" s="9">
        <v>0</v>
      </c>
      <c r="D234" s="9">
        <v>0</v>
      </c>
      <c r="E234" s="8">
        <f>+C234+D234</f>
        <v>0</v>
      </c>
      <c r="F234" s="9">
        <v>0</v>
      </c>
      <c r="G234" s="9">
        <v>0</v>
      </c>
      <c r="H234" s="9">
        <v>0</v>
      </c>
      <c r="I234" s="8">
        <f>+F234-G234-H234</f>
        <v>0</v>
      </c>
      <c r="J234" s="9">
        <v>0</v>
      </c>
      <c r="K234" s="8">
        <f>+C234+G234</f>
        <v>0</v>
      </c>
      <c r="L234" s="8">
        <f>+D234+I234</f>
        <v>0</v>
      </c>
      <c r="M234" s="10">
        <v>454547</v>
      </c>
    </row>
    <row r="235" spans="1:13" ht="12.75">
      <c r="A235" s="20" t="s">
        <v>548</v>
      </c>
      <c r="B235" s="11">
        <f aca="true" t="shared" si="102" ref="B235:L235">B236+B237+B238+B239+B240+B241</f>
        <v>0</v>
      </c>
      <c r="C235" s="11">
        <f t="shared" si="102"/>
        <v>0</v>
      </c>
      <c r="D235" s="11">
        <f t="shared" si="102"/>
        <v>0</v>
      </c>
      <c r="E235" s="11">
        <f t="shared" si="102"/>
        <v>0</v>
      </c>
      <c r="F235" s="11">
        <f t="shared" si="102"/>
        <v>0</v>
      </c>
      <c r="G235" s="11">
        <f t="shared" si="102"/>
        <v>0</v>
      </c>
      <c r="H235" s="11">
        <f t="shared" si="102"/>
        <v>0</v>
      </c>
      <c r="I235" s="11">
        <f t="shared" si="102"/>
        <v>0</v>
      </c>
      <c r="J235" s="11">
        <f t="shared" si="102"/>
        <v>0</v>
      </c>
      <c r="K235" s="11">
        <f t="shared" si="102"/>
        <v>0</v>
      </c>
      <c r="L235" s="11">
        <f t="shared" si="102"/>
        <v>0</v>
      </c>
      <c r="M235" s="10">
        <v>453811</v>
      </c>
    </row>
    <row r="236" spans="1:13" ht="12.75">
      <c r="A236" s="21" t="s">
        <v>549</v>
      </c>
      <c r="B236" s="9">
        <v>0</v>
      </c>
      <c r="C236" s="9">
        <v>0</v>
      </c>
      <c r="D236" s="9">
        <v>0</v>
      </c>
      <c r="E236" s="8">
        <f aca="true" t="shared" si="103" ref="E236:E241">+C236+D236</f>
        <v>0</v>
      </c>
      <c r="F236" s="9">
        <v>0</v>
      </c>
      <c r="G236" s="9">
        <v>0</v>
      </c>
      <c r="H236" s="9">
        <v>0</v>
      </c>
      <c r="I236" s="8">
        <f aca="true" t="shared" si="104" ref="I236:I241">+F236-G236-H236</f>
        <v>0</v>
      </c>
      <c r="J236" s="9">
        <v>0</v>
      </c>
      <c r="K236" s="8">
        <f aca="true" t="shared" si="105" ref="K236:K241">+C236+G236</f>
        <v>0</v>
      </c>
      <c r="L236" s="8">
        <f aca="true" t="shared" si="106" ref="L236:L241">+D236+I236</f>
        <v>0</v>
      </c>
      <c r="M236" s="10">
        <v>452558</v>
      </c>
    </row>
    <row r="237" spans="1:13" ht="12.75">
      <c r="A237" s="21" t="s">
        <v>550</v>
      </c>
      <c r="B237" s="9">
        <v>0</v>
      </c>
      <c r="C237" s="9">
        <v>0</v>
      </c>
      <c r="D237" s="9">
        <v>0</v>
      </c>
      <c r="E237" s="8">
        <f t="shared" si="103"/>
        <v>0</v>
      </c>
      <c r="F237" s="9">
        <v>0</v>
      </c>
      <c r="G237" s="9">
        <v>0</v>
      </c>
      <c r="H237" s="9">
        <v>0</v>
      </c>
      <c r="I237" s="8">
        <f t="shared" si="104"/>
        <v>0</v>
      </c>
      <c r="J237" s="9">
        <v>0</v>
      </c>
      <c r="K237" s="8">
        <f t="shared" si="105"/>
        <v>0</v>
      </c>
      <c r="L237" s="8">
        <f t="shared" si="106"/>
        <v>0</v>
      </c>
      <c r="M237" s="10">
        <v>453073</v>
      </c>
    </row>
    <row r="238" spans="1:13" ht="12.75">
      <c r="A238" s="21" t="s">
        <v>551</v>
      </c>
      <c r="B238" s="9">
        <v>0</v>
      </c>
      <c r="C238" s="9">
        <v>0</v>
      </c>
      <c r="D238" s="9">
        <v>0</v>
      </c>
      <c r="E238" s="8">
        <f t="shared" si="103"/>
        <v>0</v>
      </c>
      <c r="F238" s="9">
        <v>0</v>
      </c>
      <c r="G238" s="9">
        <v>0</v>
      </c>
      <c r="H238" s="9">
        <v>0</v>
      </c>
      <c r="I238" s="8">
        <f t="shared" si="104"/>
        <v>0</v>
      </c>
      <c r="J238" s="9">
        <v>0</v>
      </c>
      <c r="K238" s="8">
        <f t="shared" si="105"/>
        <v>0</v>
      </c>
      <c r="L238" s="8">
        <f t="shared" si="106"/>
        <v>0</v>
      </c>
      <c r="M238" s="10">
        <v>454270</v>
      </c>
    </row>
    <row r="239" spans="1:13" ht="12.75">
      <c r="A239" s="21" t="s">
        <v>552</v>
      </c>
      <c r="B239" s="9">
        <v>0</v>
      </c>
      <c r="C239" s="9">
        <v>0</v>
      </c>
      <c r="D239" s="9">
        <v>0</v>
      </c>
      <c r="E239" s="8">
        <f t="shared" si="103"/>
        <v>0</v>
      </c>
      <c r="F239" s="9">
        <v>0</v>
      </c>
      <c r="G239" s="9">
        <v>0</v>
      </c>
      <c r="H239" s="9">
        <v>0</v>
      </c>
      <c r="I239" s="8">
        <f t="shared" si="104"/>
        <v>0</v>
      </c>
      <c r="J239" s="9">
        <v>0</v>
      </c>
      <c r="K239" s="8">
        <f t="shared" si="105"/>
        <v>0</v>
      </c>
      <c r="L239" s="8">
        <f t="shared" si="106"/>
        <v>0</v>
      </c>
      <c r="M239" s="10">
        <v>452227</v>
      </c>
    </row>
    <row r="240" spans="1:13" ht="12.75">
      <c r="A240" s="21" t="s">
        <v>553</v>
      </c>
      <c r="B240" s="9">
        <v>0</v>
      </c>
      <c r="C240" s="9">
        <v>0</v>
      </c>
      <c r="D240" s="9">
        <v>0</v>
      </c>
      <c r="E240" s="8">
        <f t="shared" si="103"/>
        <v>0</v>
      </c>
      <c r="F240" s="9">
        <v>0</v>
      </c>
      <c r="G240" s="9">
        <v>0</v>
      </c>
      <c r="H240" s="9">
        <v>0</v>
      </c>
      <c r="I240" s="8">
        <f t="shared" si="104"/>
        <v>0</v>
      </c>
      <c r="J240" s="9">
        <v>0</v>
      </c>
      <c r="K240" s="8">
        <f t="shared" si="105"/>
        <v>0</v>
      </c>
      <c r="L240" s="8">
        <f t="shared" si="106"/>
        <v>0</v>
      </c>
      <c r="M240" s="10">
        <v>453976</v>
      </c>
    </row>
    <row r="241" spans="1:13" ht="12.75">
      <c r="A241" s="21" t="s">
        <v>554</v>
      </c>
      <c r="B241" s="9">
        <v>0</v>
      </c>
      <c r="C241" s="9">
        <v>0</v>
      </c>
      <c r="D241" s="9">
        <v>0</v>
      </c>
      <c r="E241" s="8">
        <f t="shared" si="103"/>
        <v>0</v>
      </c>
      <c r="F241" s="9">
        <v>0</v>
      </c>
      <c r="G241" s="9">
        <v>0</v>
      </c>
      <c r="H241" s="9">
        <v>0</v>
      </c>
      <c r="I241" s="8">
        <f t="shared" si="104"/>
        <v>0</v>
      </c>
      <c r="J241" s="9">
        <v>0</v>
      </c>
      <c r="K241" s="8">
        <f t="shared" si="105"/>
        <v>0</v>
      </c>
      <c r="L241" s="8">
        <f t="shared" si="106"/>
        <v>0</v>
      </c>
      <c r="M241" s="10">
        <v>452389</v>
      </c>
    </row>
    <row r="242" spans="1:13" ht="12.75">
      <c r="A242" s="20" t="s">
        <v>555</v>
      </c>
      <c r="B242" s="11">
        <f aca="true" t="shared" si="107" ref="B242:L242">B243+B244+B245+B246+B247+B248</f>
        <v>20000</v>
      </c>
      <c r="C242" s="11">
        <f t="shared" si="107"/>
        <v>2550</v>
      </c>
      <c r="D242" s="11">
        <f t="shared" si="107"/>
        <v>0</v>
      </c>
      <c r="E242" s="11">
        <f t="shared" si="107"/>
        <v>2550</v>
      </c>
      <c r="F242" s="11">
        <f t="shared" si="107"/>
        <v>4727.84</v>
      </c>
      <c r="G242" s="11">
        <f t="shared" si="107"/>
        <v>4727.84</v>
      </c>
      <c r="H242" s="11">
        <f t="shared" si="107"/>
        <v>0</v>
      </c>
      <c r="I242" s="11">
        <f t="shared" si="107"/>
        <v>0</v>
      </c>
      <c r="J242" s="11">
        <f t="shared" si="107"/>
        <v>24727.84</v>
      </c>
      <c r="K242" s="11">
        <f t="shared" si="107"/>
        <v>7277.84</v>
      </c>
      <c r="L242" s="11">
        <f t="shared" si="107"/>
        <v>0</v>
      </c>
      <c r="M242" s="10">
        <v>454279</v>
      </c>
    </row>
    <row r="243" spans="1:13" ht="12.75">
      <c r="A243" s="21" t="s">
        <v>556</v>
      </c>
      <c r="B243" s="9">
        <v>0</v>
      </c>
      <c r="C243" s="9">
        <v>0</v>
      </c>
      <c r="D243" s="9">
        <v>0</v>
      </c>
      <c r="E243" s="8">
        <f aca="true" t="shared" si="108" ref="E243:E248">+C243+D243</f>
        <v>0</v>
      </c>
      <c r="F243" s="9">
        <v>0</v>
      </c>
      <c r="G243" s="9">
        <v>0</v>
      </c>
      <c r="H243" s="9">
        <v>0</v>
      </c>
      <c r="I243" s="8">
        <f aca="true" t="shared" si="109" ref="I243:I248">+F243-G243-H243</f>
        <v>0</v>
      </c>
      <c r="J243" s="9">
        <v>0</v>
      </c>
      <c r="K243" s="8">
        <f aca="true" t="shared" si="110" ref="K243:K248">+C243+G243</f>
        <v>0</v>
      </c>
      <c r="L243" s="8">
        <f aca="true" t="shared" si="111" ref="L243:L248">+D243+I243</f>
        <v>0</v>
      </c>
      <c r="M243" s="10">
        <v>453501</v>
      </c>
    </row>
    <row r="244" spans="1:13" ht="12.75">
      <c r="A244" s="21" t="s">
        <v>557</v>
      </c>
      <c r="B244" s="9">
        <v>0</v>
      </c>
      <c r="C244" s="9">
        <v>0</v>
      </c>
      <c r="D244" s="9">
        <v>0</v>
      </c>
      <c r="E244" s="8">
        <f t="shared" si="108"/>
        <v>0</v>
      </c>
      <c r="F244" s="9">
        <v>0</v>
      </c>
      <c r="G244" s="9">
        <v>0</v>
      </c>
      <c r="H244" s="9">
        <v>0</v>
      </c>
      <c r="I244" s="8">
        <f t="shared" si="109"/>
        <v>0</v>
      </c>
      <c r="J244" s="9">
        <v>0</v>
      </c>
      <c r="K244" s="8">
        <f t="shared" si="110"/>
        <v>0</v>
      </c>
      <c r="L244" s="8">
        <f t="shared" si="111"/>
        <v>0</v>
      </c>
      <c r="M244" s="10">
        <v>454616</v>
      </c>
    </row>
    <row r="245" spans="1:13" ht="12.75">
      <c r="A245" s="21" t="s">
        <v>558</v>
      </c>
      <c r="B245" s="9">
        <v>0</v>
      </c>
      <c r="C245" s="9">
        <v>0</v>
      </c>
      <c r="D245" s="9">
        <v>0</v>
      </c>
      <c r="E245" s="8">
        <f t="shared" si="108"/>
        <v>0</v>
      </c>
      <c r="F245" s="9">
        <v>0</v>
      </c>
      <c r="G245" s="9">
        <v>0</v>
      </c>
      <c r="H245" s="9">
        <v>0</v>
      </c>
      <c r="I245" s="8">
        <f t="shared" si="109"/>
        <v>0</v>
      </c>
      <c r="J245" s="9">
        <v>0</v>
      </c>
      <c r="K245" s="8">
        <f t="shared" si="110"/>
        <v>0</v>
      </c>
      <c r="L245" s="8">
        <f t="shared" si="111"/>
        <v>0</v>
      </c>
      <c r="M245" s="10">
        <v>453176</v>
      </c>
    </row>
    <row r="246" spans="1:13" ht="12.75">
      <c r="A246" s="21" t="s">
        <v>559</v>
      </c>
      <c r="B246" s="9">
        <v>0</v>
      </c>
      <c r="C246" s="9">
        <v>0</v>
      </c>
      <c r="D246" s="9">
        <v>0</v>
      </c>
      <c r="E246" s="8">
        <f t="shared" si="108"/>
        <v>0</v>
      </c>
      <c r="F246" s="9">
        <v>0</v>
      </c>
      <c r="G246" s="9">
        <v>0</v>
      </c>
      <c r="H246" s="9">
        <v>0</v>
      </c>
      <c r="I246" s="8">
        <f t="shared" si="109"/>
        <v>0</v>
      </c>
      <c r="J246" s="9">
        <v>0</v>
      </c>
      <c r="K246" s="8">
        <f t="shared" si="110"/>
        <v>0</v>
      </c>
      <c r="L246" s="8">
        <f t="shared" si="111"/>
        <v>0</v>
      </c>
      <c r="M246" s="10">
        <v>453597</v>
      </c>
    </row>
    <row r="247" spans="1:13" ht="12.75">
      <c r="A247" s="21" t="s">
        <v>560</v>
      </c>
      <c r="B247" s="9">
        <v>20000</v>
      </c>
      <c r="C247" s="9">
        <v>2550</v>
      </c>
      <c r="D247" s="9">
        <v>0</v>
      </c>
      <c r="E247" s="8">
        <f t="shared" si="108"/>
        <v>2550</v>
      </c>
      <c r="F247" s="9">
        <v>4727.84</v>
      </c>
      <c r="G247" s="9">
        <v>4727.84</v>
      </c>
      <c r="H247" s="9">
        <v>0</v>
      </c>
      <c r="I247" s="8">
        <f t="shared" si="109"/>
        <v>0</v>
      </c>
      <c r="J247" s="9">
        <v>24727.84</v>
      </c>
      <c r="K247" s="8">
        <f t="shared" si="110"/>
        <v>7277.84</v>
      </c>
      <c r="L247" s="8">
        <f t="shared" si="111"/>
        <v>0</v>
      </c>
      <c r="M247" s="10">
        <v>454077</v>
      </c>
    </row>
    <row r="248" spans="1:13" ht="12.75">
      <c r="A248" s="21" t="s">
        <v>561</v>
      </c>
      <c r="B248" s="9">
        <v>0</v>
      </c>
      <c r="C248" s="9">
        <v>0</v>
      </c>
      <c r="D248" s="9">
        <v>0</v>
      </c>
      <c r="E248" s="8">
        <f t="shared" si="108"/>
        <v>0</v>
      </c>
      <c r="F248" s="9">
        <v>0</v>
      </c>
      <c r="G248" s="9">
        <v>0</v>
      </c>
      <c r="H248" s="9">
        <v>0</v>
      </c>
      <c r="I248" s="8">
        <f t="shared" si="109"/>
        <v>0</v>
      </c>
      <c r="J248" s="9">
        <v>0</v>
      </c>
      <c r="K248" s="8">
        <f t="shared" si="110"/>
        <v>0</v>
      </c>
      <c r="L248" s="8">
        <f t="shared" si="111"/>
        <v>0</v>
      </c>
      <c r="M248" s="10">
        <v>453743</v>
      </c>
    </row>
    <row r="249" spans="1:13" ht="12.75">
      <c r="A249" s="20" t="s">
        <v>562</v>
      </c>
      <c r="B249" s="11">
        <f aca="true" t="shared" si="112" ref="B249:L249">B250+B251+B252+B253+B254</f>
        <v>0</v>
      </c>
      <c r="C249" s="11">
        <f t="shared" si="112"/>
        <v>0</v>
      </c>
      <c r="D249" s="11">
        <f t="shared" si="112"/>
        <v>0</v>
      </c>
      <c r="E249" s="11">
        <f t="shared" si="112"/>
        <v>0</v>
      </c>
      <c r="F249" s="11">
        <f t="shared" si="112"/>
        <v>0</v>
      </c>
      <c r="G249" s="11">
        <f t="shared" si="112"/>
        <v>0</v>
      </c>
      <c r="H249" s="11">
        <f t="shared" si="112"/>
        <v>0</v>
      </c>
      <c r="I249" s="11">
        <f t="shared" si="112"/>
        <v>0</v>
      </c>
      <c r="J249" s="11">
        <f t="shared" si="112"/>
        <v>0</v>
      </c>
      <c r="K249" s="11">
        <f t="shared" si="112"/>
        <v>0</v>
      </c>
      <c r="L249" s="11">
        <f t="shared" si="112"/>
        <v>0</v>
      </c>
      <c r="M249" s="10">
        <v>452901</v>
      </c>
    </row>
    <row r="250" spans="1:13" ht="12.75">
      <c r="A250" s="21" t="s">
        <v>563</v>
      </c>
      <c r="B250" s="9">
        <v>0</v>
      </c>
      <c r="C250" s="9">
        <v>0</v>
      </c>
      <c r="D250" s="9">
        <v>0</v>
      </c>
      <c r="E250" s="8">
        <f aca="true" t="shared" si="113" ref="E250:E255">+C250+D250</f>
        <v>0</v>
      </c>
      <c r="F250" s="9">
        <v>0</v>
      </c>
      <c r="G250" s="9">
        <v>0</v>
      </c>
      <c r="H250" s="9">
        <v>0</v>
      </c>
      <c r="I250" s="8">
        <f aca="true" t="shared" si="114" ref="I250:I255">+F250-G250-H250</f>
        <v>0</v>
      </c>
      <c r="J250" s="9">
        <v>0</v>
      </c>
      <c r="K250" s="8">
        <f aca="true" t="shared" si="115" ref="K250:K255">+C250+G250</f>
        <v>0</v>
      </c>
      <c r="L250" s="8">
        <f aca="true" t="shared" si="116" ref="L250:L255">+D250+I250</f>
        <v>0</v>
      </c>
      <c r="M250" s="10">
        <v>452410</v>
      </c>
    </row>
    <row r="251" spans="1:13" ht="12.75">
      <c r="A251" s="21" t="s">
        <v>564</v>
      </c>
      <c r="B251" s="9">
        <v>0</v>
      </c>
      <c r="C251" s="9">
        <v>0</v>
      </c>
      <c r="D251" s="9">
        <v>0</v>
      </c>
      <c r="E251" s="8">
        <f t="shared" si="113"/>
        <v>0</v>
      </c>
      <c r="F251" s="9">
        <v>0</v>
      </c>
      <c r="G251" s="9">
        <v>0</v>
      </c>
      <c r="H251" s="9">
        <v>0</v>
      </c>
      <c r="I251" s="8">
        <f t="shared" si="114"/>
        <v>0</v>
      </c>
      <c r="J251" s="9">
        <v>0</v>
      </c>
      <c r="K251" s="8">
        <f t="shared" si="115"/>
        <v>0</v>
      </c>
      <c r="L251" s="8">
        <f t="shared" si="116"/>
        <v>0</v>
      </c>
      <c r="M251" s="10">
        <v>452544</v>
      </c>
    </row>
    <row r="252" spans="1:13" ht="12.75">
      <c r="A252" s="21" t="s">
        <v>565</v>
      </c>
      <c r="B252" s="9">
        <v>0</v>
      </c>
      <c r="C252" s="9">
        <v>0</v>
      </c>
      <c r="D252" s="9">
        <v>0</v>
      </c>
      <c r="E252" s="8">
        <f t="shared" si="113"/>
        <v>0</v>
      </c>
      <c r="F252" s="9">
        <v>0</v>
      </c>
      <c r="G252" s="9">
        <v>0</v>
      </c>
      <c r="H252" s="9">
        <v>0</v>
      </c>
      <c r="I252" s="8">
        <f t="shared" si="114"/>
        <v>0</v>
      </c>
      <c r="J252" s="9">
        <v>0</v>
      </c>
      <c r="K252" s="8">
        <f t="shared" si="115"/>
        <v>0</v>
      </c>
      <c r="L252" s="8">
        <f t="shared" si="116"/>
        <v>0</v>
      </c>
      <c r="M252" s="10">
        <v>453672</v>
      </c>
    </row>
    <row r="253" spans="1:13" ht="12.75">
      <c r="A253" s="21" t="s">
        <v>566</v>
      </c>
      <c r="B253" s="9">
        <v>0</v>
      </c>
      <c r="C253" s="9">
        <v>0</v>
      </c>
      <c r="D253" s="9">
        <v>0</v>
      </c>
      <c r="E253" s="8">
        <f t="shared" si="113"/>
        <v>0</v>
      </c>
      <c r="F253" s="9">
        <v>0</v>
      </c>
      <c r="G253" s="9">
        <v>0</v>
      </c>
      <c r="H253" s="9">
        <v>0</v>
      </c>
      <c r="I253" s="8">
        <f t="shared" si="114"/>
        <v>0</v>
      </c>
      <c r="J253" s="9">
        <v>0</v>
      </c>
      <c r="K253" s="8">
        <f t="shared" si="115"/>
        <v>0</v>
      </c>
      <c r="L253" s="8">
        <f t="shared" si="116"/>
        <v>0</v>
      </c>
      <c r="M253" s="10">
        <v>454150</v>
      </c>
    </row>
    <row r="254" spans="1:13" ht="12.75">
      <c r="A254" s="21" t="s">
        <v>567</v>
      </c>
      <c r="B254" s="9">
        <v>0</v>
      </c>
      <c r="C254" s="9">
        <v>0</v>
      </c>
      <c r="D254" s="9">
        <v>0</v>
      </c>
      <c r="E254" s="8">
        <f t="shared" si="113"/>
        <v>0</v>
      </c>
      <c r="F254" s="9">
        <v>0</v>
      </c>
      <c r="G254" s="9">
        <v>0</v>
      </c>
      <c r="H254" s="9">
        <v>0</v>
      </c>
      <c r="I254" s="8">
        <f t="shared" si="114"/>
        <v>0</v>
      </c>
      <c r="J254" s="9">
        <v>0</v>
      </c>
      <c r="K254" s="8">
        <f t="shared" si="115"/>
        <v>0</v>
      </c>
      <c r="L254" s="8">
        <f t="shared" si="116"/>
        <v>0</v>
      </c>
      <c r="M254" s="10">
        <v>454362</v>
      </c>
    </row>
    <row r="255" spans="1:13" ht="25.5">
      <c r="A255" s="18" t="s">
        <v>568</v>
      </c>
      <c r="B255" s="9">
        <v>300000</v>
      </c>
      <c r="C255" s="9">
        <v>6494.59</v>
      </c>
      <c r="D255" s="9">
        <v>0</v>
      </c>
      <c r="E255" s="8">
        <f t="shared" si="113"/>
        <v>6494.59</v>
      </c>
      <c r="F255" s="9">
        <v>0</v>
      </c>
      <c r="G255" s="9">
        <v>0</v>
      </c>
      <c r="H255" s="9">
        <v>0</v>
      </c>
      <c r="I255" s="8">
        <f t="shared" si="114"/>
        <v>0</v>
      </c>
      <c r="J255" s="9">
        <v>300000</v>
      </c>
      <c r="K255" s="8">
        <f t="shared" si="115"/>
        <v>6494.59</v>
      </c>
      <c r="L255" s="8">
        <f t="shared" si="116"/>
        <v>0</v>
      </c>
      <c r="M255" s="10">
        <v>453965</v>
      </c>
    </row>
    <row r="256" spans="1:13" ht="12.75">
      <c r="A256" s="17" t="s">
        <v>569</v>
      </c>
      <c r="B256" s="11">
        <f aca="true" t="shared" si="117" ref="B256:L256">B257+B258+B260+B261+B262+B263</f>
        <v>7900000</v>
      </c>
      <c r="C256" s="11">
        <f t="shared" si="117"/>
        <v>0</v>
      </c>
      <c r="D256" s="11">
        <f t="shared" si="117"/>
        <v>0</v>
      </c>
      <c r="E256" s="11">
        <f t="shared" si="117"/>
        <v>0</v>
      </c>
      <c r="F256" s="11">
        <f t="shared" si="117"/>
        <v>0</v>
      </c>
      <c r="G256" s="11">
        <f t="shared" si="117"/>
        <v>0</v>
      </c>
      <c r="H256" s="11">
        <f t="shared" si="117"/>
        <v>0</v>
      </c>
      <c r="I256" s="11">
        <f t="shared" si="117"/>
        <v>0</v>
      </c>
      <c r="J256" s="11">
        <f t="shared" si="117"/>
        <v>7900000</v>
      </c>
      <c r="K256" s="11">
        <f t="shared" si="117"/>
        <v>0</v>
      </c>
      <c r="L256" s="11">
        <f t="shared" si="117"/>
        <v>0</v>
      </c>
      <c r="M256" s="10">
        <v>452641</v>
      </c>
    </row>
    <row r="257" spans="1:13" ht="12.75">
      <c r="A257" s="18" t="s">
        <v>570</v>
      </c>
      <c r="B257" s="9">
        <v>0</v>
      </c>
      <c r="C257" s="9">
        <v>0</v>
      </c>
      <c r="D257" s="9">
        <v>0</v>
      </c>
      <c r="E257" s="8">
        <f>+C257+D257</f>
        <v>0</v>
      </c>
      <c r="F257" s="9">
        <v>0</v>
      </c>
      <c r="G257" s="9">
        <v>0</v>
      </c>
      <c r="H257" s="9">
        <v>0</v>
      </c>
      <c r="I257" s="8">
        <f>+F257-G257-H257</f>
        <v>0</v>
      </c>
      <c r="J257" s="9">
        <v>0</v>
      </c>
      <c r="K257" s="8">
        <f>+C257+G257</f>
        <v>0</v>
      </c>
      <c r="L257" s="8">
        <f>+D257+I257</f>
        <v>0</v>
      </c>
      <c r="M257" s="10">
        <v>454447</v>
      </c>
    </row>
    <row r="258" spans="1:13" ht="12.75">
      <c r="A258" s="20" t="s">
        <v>571</v>
      </c>
      <c r="B258" s="11">
        <f aca="true" t="shared" si="118" ref="B258:L258">B259</f>
        <v>7900000</v>
      </c>
      <c r="C258" s="11">
        <f t="shared" si="118"/>
        <v>0</v>
      </c>
      <c r="D258" s="11">
        <f t="shared" si="118"/>
        <v>0</v>
      </c>
      <c r="E258" s="11">
        <f t="shared" si="118"/>
        <v>0</v>
      </c>
      <c r="F258" s="11">
        <f t="shared" si="118"/>
        <v>0</v>
      </c>
      <c r="G258" s="11">
        <f t="shared" si="118"/>
        <v>0</v>
      </c>
      <c r="H258" s="11">
        <f t="shared" si="118"/>
        <v>0</v>
      </c>
      <c r="I258" s="11">
        <f t="shared" si="118"/>
        <v>0</v>
      </c>
      <c r="J258" s="11">
        <f t="shared" si="118"/>
        <v>7900000</v>
      </c>
      <c r="K258" s="11">
        <f t="shared" si="118"/>
        <v>0</v>
      </c>
      <c r="L258" s="11">
        <f t="shared" si="118"/>
        <v>0</v>
      </c>
      <c r="M258" s="10">
        <v>453027</v>
      </c>
    </row>
    <row r="259" spans="1:13" ht="12.75">
      <c r="A259" s="21" t="s">
        <v>572</v>
      </c>
      <c r="B259" s="9">
        <v>7900000</v>
      </c>
      <c r="C259" s="9">
        <v>0</v>
      </c>
      <c r="D259" s="9">
        <v>0</v>
      </c>
      <c r="E259" s="8">
        <f aca="true" t="shared" si="119" ref="E259:E265">+C259+D259</f>
        <v>0</v>
      </c>
      <c r="F259" s="9">
        <v>0</v>
      </c>
      <c r="G259" s="9">
        <v>0</v>
      </c>
      <c r="H259" s="9">
        <v>0</v>
      </c>
      <c r="I259" s="8">
        <f aca="true" t="shared" si="120" ref="I259:I265">+F259-G259-H259</f>
        <v>0</v>
      </c>
      <c r="J259" s="9">
        <v>7900000</v>
      </c>
      <c r="K259" s="8">
        <f aca="true" t="shared" si="121" ref="K259:K265">+C259+G259</f>
        <v>0</v>
      </c>
      <c r="L259" s="8">
        <f aca="true" t="shared" si="122" ref="L259:L265">+D259+I259</f>
        <v>0</v>
      </c>
      <c r="M259" s="10">
        <v>454532</v>
      </c>
    </row>
    <row r="260" spans="1:13" ht="12.75">
      <c r="A260" s="18" t="s">
        <v>573</v>
      </c>
      <c r="B260" s="9">
        <v>0</v>
      </c>
      <c r="C260" s="9">
        <v>0</v>
      </c>
      <c r="D260" s="9">
        <v>0</v>
      </c>
      <c r="E260" s="8">
        <f t="shared" si="119"/>
        <v>0</v>
      </c>
      <c r="F260" s="9">
        <v>0</v>
      </c>
      <c r="G260" s="9">
        <v>0</v>
      </c>
      <c r="H260" s="9">
        <v>0</v>
      </c>
      <c r="I260" s="8">
        <f t="shared" si="120"/>
        <v>0</v>
      </c>
      <c r="J260" s="9">
        <v>0</v>
      </c>
      <c r="K260" s="8">
        <f t="shared" si="121"/>
        <v>0</v>
      </c>
      <c r="L260" s="8">
        <f t="shared" si="122"/>
        <v>0</v>
      </c>
      <c r="M260" s="10">
        <v>453463</v>
      </c>
    </row>
    <row r="261" spans="1:13" ht="12.75">
      <c r="A261" s="18" t="s">
        <v>574</v>
      </c>
      <c r="B261" s="9">
        <v>0</v>
      </c>
      <c r="C261" s="9">
        <v>0</v>
      </c>
      <c r="D261" s="9">
        <v>0</v>
      </c>
      <c r="E261" s="8">
        <f t="shared" si="119"/>
        <v>0</v>
      </c>
      <c r="F261" s="9">
        <v>0</v>
      </c>
      <c r="G261" s="9">
        <v>0</v>
      </c>
      <c r="H261" s="9">
        <v>0</v>
      </c>
      <c r="I261" s="8">
        <f t="shared" si="120"/>
        <v>0</v>
      </c>
      <c r="J261" s="9">
        <v>0</v>
      </c>
      <c r="K261" s="8">
        <f t="shared" si="121"/>
        <v>0</v>
      </c>
      <c r="L261" s="8">
        <f t="shared" si="122"/>
        <v>0</v>
      </c>
      <c r="M261" s="10">
        <v>452699</v>
      </c>
    </row>
    <row r="262" spans="1:13" ht="12.75">
      <c r="A262" s="18" t="s">
        <v>575</v>
      </c>
      <c r="B262" s="9">
        <v>0</v>
      </c>
      <c r="C262" s="9">
        <v>0</v>
      </c>
      <c r="D262" s="9">
        <v>0</v>
      </c>
      <c r="E262" s="8">
        <f t="shared" si="119"/>
        <v>0</v>
      </c>
      <c r="F262" s="9">
        <v>0</v>
      </c>
      <c r="G262" s="9">
        <v>0</v>
      </c>
      <c r="H262" s="9">
        <v>0</v>
      </c>
      <c r="I262" s="8">
        <f t="shared" si="120"/>
        <v>0</v>
      </c>
      <c r="J262" s="9">
        <v>0</v>
      </c>
      <c r="K262" s="8">
        <f t="shared" si="121"/>
        <v>0</v>
      </c>
      <c r="L262" s="8">
        <f t="shared" si="122"/>
        <v>0</v>
      </c>
      <c r="M262" s="10">
        <v>453168</v>
      </c>
    </row>
    <row r="263" spans="1:13" ht="12.75">
      <c r="A263" s="18" t="s">
        <v>576</v>
      </c>
      <c r="B263" s="9">
        <v>0</v>
      </c>
      <c r="C263" s="9">
        <v>0</v>
      </c>
      <c r="D263" s="9">
        <v>0</v>
      </c>
      <c r="E263" s="8">
        <f t="shared" si="119"/>
        <v>0</v>
      </c>
      <c r="F263" s="9">
        <v>0</v>
      </c>
      <c r="G263" s="9">
        <v>0</v>
      </c>
      <c r="H263" s="9">
        <v>0</v>
      </c>
      <c r="I263" s="8">
        <f t="shared" si="120"/>
        <v>0</v>
      </c>
      <c r="J263" s="9">
        <v>0</v>
      </c>
      <c r="K263" s="8">
        <f t="shared" si="121"/>
        <v>0</v>
      </c>
      <c r="L263" s="8">
        <f t="shared" si="122"/>
        <v>0</v>
      </c>
      <c r="M263" s="10">
        <v>453279</v>
      </c>
    </row>
    <row r="264" spans="1:13" ht="12.75">
      <c r="A264" s="16" t="s">
        <v>577</v>
      </c>
      <c r="B264" s="9">
        <v>800000</v>
      </c>
      <c r="C264" s="9">
        <v>9541.72</v>
      </c>
      <c r="D264" s="9">
        <v>790458.28</v>
      </c>
      <c r="E264" s="8">
        <f t="shared" si="119"/>
        <v>800000</v>
      </c>
      <c r="F264" s="9">
        <v>1301652.73</v>
      </c>
      <c r="G264" s="9">
        <v>0</v>
      </c>
      <c r="H264" s="9">
        <v>0</v>
      </c>
      <c r="I264" s="8">
        <f t="shared" si="120"/>
        <v>1301652.73</v>
      </c>
      <c r="J264" s="9">
        <v>2101652.73</v>
      </c>
      <c r="K264" s="8">
        <f t="shared" si="121"/>
        <v>9541.72</v>
      </c>
      <c r="L264" s="8">
        <f t="shared" si="122"/>
        <v>2092111.01</v>
      </c>
      <c r="M264" s="10">
        <v>453741</v>
      </c>
    </row>
    <row r="265" spans="1:13" ht="12.75">
      <c r="A265" s="16" t="s">
        <v>578</v>
      </c>
      <c r="B265" s="9">
        <v>0</v>
      </c>
      <c r="C265" s="9">
        <v>0</v>
      </c>
      <c r="D265" s="9">
        <v>0</v>
      </c>
      <c r="E265" s="8">
        <f t="shared" si="119"/>
        <v>0</v>
      </c>
      <c r="F265" s="9">
        <v>0</v>
      </c>
      <c r="G265" s="9">
        <v>0</v>
      </c>
      <c r="H265" s="9">
        <v>0</v>
      </c>
      <c r="I265" s="8">
        <f t="shared" si="120"/>
        <v>0</v>
      </c>
      <c r="J265" s="9">
        <v>0</v>
      </c>
      <c r="K265" s="8">
        <f t="shared" si="121"/>
        <v>0</v>
      </c>
      <c r="L265" s="8">
        <f t="shared" si="122"/>
        <v>0</v>
      </c>
      <c r="M265" s="10">
        <v>454224</v>
      </c>
    </row>
    <row r="266" spans="1:13" ht="12.75">
      <c r="A266" s="15" t="s">
        <v>415</v>
      </c>
      <c r="B266" s="11">
        <f aca="true" t="shared" si="123" ref="B266:L267">B267</f>
        <v>0</v>
      </c>
      <c r="C266" s="11">
        <f t="shared" si="123"/>
        <v>0</v>
      </c>
      <c r="D266" s="11">
        <f t="shared" si="123"/>
        <v>0</v>
      </c>
      <c r="E266" s="11">
        <f t="shared" si="123"/>
        <v>0</v>
      </c>
      <c r="F266" s="11">
        <f t="shared" si="123"/>
        <v>0</v>
      </c>
      <c r="G266" s="11">
        <f t="shared" si="123"/>
        <v>0</v>
      </c>
      <c r="H266" s="11">
        <f t="shared" si="123"/>
        <v>0</v>
      </c>
      <c r="I266" s="11">
        <f t="shared" si="123"/>
        <v>0</v>
      </c>
      <c r="J266" s="11">
        <f t="shared" si="123"/>
        <v>0</v>
      </c>
      <c r="K266" s="11">
        <f t="shared" si="123"/>
        <v>0</v>
      </c>
      <c r="L266" s="11">
        <f t="shared" si="123"/>
        <v>0</v>
      </c>
      <c r="M266" s="10">
        <v>452233</v>
      </c>
    </row>
    <row r="267" spans="1:13" ht="12.75">
      <c r="A267" s="17" t="s">
        <v>416</v>
      </c>
      <c r="B267" s="11">
        <f t="shared" si="123"/>
        <v>0</v>
      </c>
      <c r="C267" s="11">
        <f t="shared" si="123"/>
        <v>0</v>
      </c>
      <c r="D267" s="11">
        <f t="shared" si="123"/>
        <v>0</v>
      </c>
      <c r="E267" s="11">
        <f t="shared" si="123"/>
        <v>0</v>
      </c>
      <c r="F267" s="11">
        <f t="shared" si="123"/>
        <v>0</v>
      </c>
      <c r="G267" s="11">
        <f t="shared" si="123"/>
        <v>0</v>
      </c>
      <c r="H267" s="11">
        <f t="shared" si="123"/>
        <v>0</v>
      </c>
      <c r="I267" s="11">
        <f t="shared" si="123"/>
        <v>0</v>
      </c>
      <c r="J267" s="11">
        <f t="shared" si="123"/>
        <v>0</v>
      </c>
      <c r="K267" s="11">
        <f t="shared" si="123"/>
        <v>0</v>
      </c>
      <c r="L267" s="11">
        <f t="shared" si="123"/>
        <v>0</v>
      </c>
      <c r="M267" s="10">
        <v>452605</v>
      </c>
    </row>
    <row r="268" spans="1:13" ht="12.75">
      <c r="A268" s="18" t="s">
        <v>417</v>
      </c>
      <c r="B268" s="9">
        <v>0</v>
      </c>
      <c r="C268" s="9">
        <v>0</v>
      </c>
      <c r="D268" s="9">
        <v>0</v>
      </c>
      <c r="E268" s="8">
        <f>+C268+D268</f>
        <v>0</v>
      </c>
      <c r="F268" s="9">
        <v>0</v>
      </c>
      <c r="G268" s="9">
        <v>0</v>
      </c>
      <c r="H268" s="9">
        <v>0</v>
      </c>
      <c r="I268" s="8">
        <f>+F268-G268-H268</f>
        <v>0</v>
      </c>
      <c r="J268" s="9">
        <v>0</v>
      </c>
      <c r="K268" s="8">
        <f>+C268+G268</f>
        <v>0</v>
      </c>
      <c r="L268" s="8">
        <f>+D268+I268</f>
        <v>0</v>
      </c>
      <c r="M268" s="10">
        <v>452601</v>
      </c>
    </row>
    <row r="269" spans="1:13" ht="12.75">
      <c r="A269" s="15" t="s">
        <v>418</v>
      </c>
      <c r="B269" s="11">
        <f aca="true" t="shared" si="124" ref="B269:L269">B270</f>
        <v>10835000</v>
      </c>
      <c r="C269" s="11">
        <f t="shared" si="124"/>
        <v>5483638.3100000005</v>
      </c>
      <c r="D269" s="11">
        <f t="shared" si="124"/>
        <v>2387370.76</v>
      </c>
      <c r="E269" s="11">
        <f t="shared" si="124"/>
        <v>7871009.07</v>
      </c>
      <c r="F269" s="11">
        <f t="shared" si="124"/>
        <v>11632385.06</v>
      </c>
      <c r="G269" s="11">
        <f t="shared" si="124"/>
        <v>2619915.82</v>
      </c>
      <c r="H269" s="11">
        <f t="shared" si="124"/>
        <v>765809.11</v>
      </c>
      <c r="I269" s="11">
        <f t="shared" si="124"/>
        <v>8246660.13</v>
      </c>
      <c r="J269" s="11">
        <f t="shared" si="124"/>
        <v>22151769.689999998</v>
      </c>
      <c r="K269" s="11">
        <f t="shared" si="124"/>
        <v>8103554.130000001</v>
      </c>
      <c r="L269" s="11">
        <f t="shared" si="124"/>
        <v>10634030.89</v>
      </c>
      <c r="M269" s="10">
        <v>453980</v>
      </c>
    </row>
    <row r="270" spans="1:13" ht="12.75">
      <c r="A270" s="17" t="s">
        <v>579</v>
      </c>
      <c r="B270" s="11">
        <f aca="true" t="shared" si="125" ref="B270:L270">B271+B272+B273+B274+B275+B276+B277+B278+B279+B280</f>
        <v>10835000</v>
      </c>
      <c r="C270" s="11">
        <f t="shared" si="125"/>
        <v>5483638.3100000005</v>
      </c>
      <c r="D270" s="11">
        <f t="shared" si="125"/>
        <v>2387370.76</v>
      </c>
      <c r="E270" s="11">
        <f t="shared" si="125"/>
        <v>7871009.07</v>
      </c>
      <c r="F270" s="11">
        <f t="shared" si="125"/>
        <v>11632385.06</v>
      </c>
      <c r="G270" s="11">
        <f t="shared" si="125"/>
        <v>2619915.82</v>
      </c>
      <c r="H270" s="11">
        <f t="shared" si="125"/>
        <v>765809.11</v>
      </c>
      <c r="I270" s="11">
        <f t="shared" si="125"/>
        <v>8246660.13</v>
      </c>
      <c r="J270" s="11">
        <f t="shared" si="125"/>
        <v>22151769.689999998</v>
      </c>
      <c r="K270" s="11">
        <f t="shared" si="125"/>
        <v>8103554.130000001</v>
      </c>
      <c r="L270" s="11">
        <f t="shared" si="125"/>
        <v>10634030.89</v>
      </c>
      <c r="M270" s="10">
        <v>453705</v>
      </c>
    </row>
    <row r="271" spans="1:13" ht="12.75">
      <c r="A271" s="18" t="s">
        <v>580</v>
      </c>
      <c r="B271" s="9">
        <v>425000</v>
      </c>
      <c r="C271" s="9">
        <v>159236.62</v>
      </c>
      <c r="D271" s="9">
        <v>101655.1</v>
      </c>
      <c r="E271" s="8">
        <f aca="true" t="shared" si="126" ref="E271:E280">+C271+D271</f>
        <v>260891.72</v>
      </c>
      <c r="F271" s="9">
        <v>23211.22</v>
      </c>
      <c r="G271" s="9">
        <v>0</v>
      </c>
      <c r="H271" s="9">
        <v>22370.71</v>
      </c>
      <c r="I271" s="8">
        <f aca="true" t="shared" si="127" ref="I271:I280">+F271-G271-H271</f>
        <v>840.510000000002</v>
      </c>
      <c r="J271" s="9">
        <v>447670.71</v>
      </c>
      <c r="K271" s="8">
        <f aca="true" t="shared" si="128" ref="K271:K281">+C271+G271</f>
        <v>159236.62</v>
      </c>
      <c r="L271" s="8">
        <f aca="true" t="shared" si="129" ref="L271:L281">+D271+I271</f>
        <v>102495.61000000002</v>
      </c>
      <c r="M271" s="10">
        <v>454191</v>
      </c>
    </row>
    <row r="272" spans="1:13" ht="12.75">
      <c r="A272" s="18" t="s">
        <v>421</v>
      </c>
      <c r="B272" s="9">
        <v>15000</v>
      </c>
      <c r="C272" s="9">
        <v>15000</v>
      </c>
      <c r="D272" s="9">
        <v>0</v>
      </c>
      <c r="E272" s="8">
        <f t="shared" si="126"/>
        <v>15000</v>
      </c>
      <c r="F272" s="9">
        <v>0</v>
      </c>
      <c r="G272" s="9">
        <v>0</v>
      </c>
      <c r="H272" s="9">
        <v>0</v>
      </c>
      <c r="I272" s="8">
        <f t="shared" si="127"/>
        <v>0</v>
      </c>
      <c r="J272" s="9">
        <v>15000</v>
      </c>
      <c r="K272" s="8">
        <f t="shared" si="128"/>
        <v>15000</v>
      </c>
      <c r="L272" s="8">
        <f t="shared" si="129"/>
        <v>0</v>
      </c>
      <c r="M272" s="10">
        <v>452630</v>
      </c>
    </row>
    <row r="273" spans="1:13" ht="12.75">
      <c r="A273" s="18" t="s">
        <v>422</v>
      </c>
      <c r="B273" s="9">
        <v>0</v>
      </c>
      <c r="C273" s="9">
        <v>0</v>
      </c>
      <c r="D273" s="9">
        <v>0</v>
      </c>
      <c r="E273" s="8">
        <f t="shared" si="126"/>
        <v>0</v>
      </c>
      <c r="F273" s="9">
        <v>0</v>
      </c>
      <c r="G273" s="9">
        <v>0</v>
      </c>
      <c r="H273" s="9">
        <v>0</v>
      </c>
      <c r="I273" s="8">
        <f t="shared" si="127"/>
        <v>0</v>
      </c>
      <c r="J273" s="9">
        <v>0</v>
      </c>
      <c r="K273" s="8">
        <f t="shared" si="128"/>
        <v>0</v>
      </c>
      <c r="L273" s="8">
        <f t="shared" si="129"/>
        <v>0</v>
      </c>
      <c r="M273" s="10">
        <v>452125</v>
      </c>
    </row>
    <row r="274" spans="1:13" ht="12.75">
      <c r="A274" s="18" t="s">
        <v>423</v>
      </c>
      <c r="B274" s="9">
        <v>0</v>
      </c>
      <c r="C274" s="9">
        <v>0</v>
      </c>
      <c r="D274" s="9">
        <v>0</v>
      </c>
      <c r="E274" s="8">
        <f t="shared" si="126"/>
        <v>0</v>
      </c>
      <c r="F274" s="9">
        <v>0</v>
      </c>
      <c r="G274" s="9">
        <v>0</v>
      </c>
      <c r="H274" s="9">
        <v>0</v>
      </c>
      <c r="I274" s="8">
        <f t="shared" si="127"/>
        <v>0</v>
      </c>
      <c r="J274" s="9">
        <v>0</v>
      </c>
      <c r="K274" s="8">
        <f t="shared" si="128"/>
        <v>0</v>
      </c>
      <c r="L274" s="8">
        <f t="shared" si="129"/>
        <v>0</v>
      </c>
      <c r="M274" s="10">
        <v>454339</v>
      </c>
    </row>
    <row r="275" spans="1:13" ht="12.75">
      <c r="A275" s="18" t="s">
        <v>581</v>
      </c>
      <c r="B275" s="9">
        <v>50000</v>
      </c>
      <c r="C275" s="9">
        <v>0</v>
      </c>
      <c r="D275" s="9">
        <v>42500</v>
      </c>
      <c r="E275" s="8">
        <f t="shared" si="126"/>
        <v>42500</v>
      </c>
      <c r="F275" s="9">
        <v>46266.77</v>
      </c>
      <c r="G275" s="9">
        <v>0</v>
      </c>
      <c r="H275" s="9">
        <v>0</v>
      </c>
      <c r="I275" s="8">
        <f t="shared" si="127"/>
        <v>46266.77</v>
      </c>
      <c r="J275" s="9">
        <v>96266.77</v>
      </c>
      <c r="K275" s="8">
        <f t="shared" si="128"/>
        <v>0</v>
      </c>
      <c r="L275" s="8">
        <f t="shared" si="129"/>
        <v>88766.76999999999</v>
      </c>
      <c r="M275" s="10">
        <v>452180</v>
      </c>
    </row>
    <row r="276" spans="1:13" ht="12.75">
      <c r="A276" s="18" t="s">
        <v>426</v>
      </c>
      <c r="B276" s="9">
        <v>0</v>
      </c>
      <c r="C276" s="9">
        <v>0</v>
      </c>
      <c r="D276" s="9">
        <v>0</v>
      </c>
      <c r="E276" s="8">
        <f t="shared" si="126"/>
        <v>0</v>
      </c>
      <c r="F276" s="9">
        <v>0</v>
      </c>
      <c r="G276" s="9">
        <v>0</v>
      </c>
      <c r="H276" s="9">
        <v>0</v>
      </c>
      <c r="I276" s="8">
        <f t="shared" si="127"/>
        <v>0</v>
      </c>
      <c r="J276" s="9">
        <v>0</v>
      </c>
      <c r="K276" s="8">
        <f t="shared" si="128"/>
        <v>0</v>
      </c>
      <c r="L276" s="8">
        <f t="shared" si="129"/>
        <v>0</v>
      </c>
      <c r="M276" s="10">
        <v>454580</v>
      </c>
    </row>
    <row r="277" spans="1:13" ht="12.75">
      <c r="A277" s="18" t="s">
        <v>427</v>
      </c>
      <c r="B277" s="9">
        <v>5000000</v>
      </c>
      <c r="C277" s="9">
        <v>3718272.99</v>
      </c>
      <c r="D277" s="9">
        <v>144</v>
      </c>
      <c r="E277" s="8">
        <f t="shared" si="126"/>
        <v>3718416.99</v>
      </c>
      <c r="F277" s="9">
        <v>1151.94</v>
      </c>
      <c r="G277" s="9">
        <v>0</v>
      </c>
      <c r="H277" s="9">
        <v>0</v>
      </c>
      <c r="I277" s="8">
        <f t="shared" si="127"/>
        <v>1151.94</v>
      </c>
      <c r="J277" s="9">
        <v>5449743.96</v>
      </c>
      <c r="K277" s="8">
        <f t="shared" si="128"/>
        <v>3718272.99</v>
      </c>
      <c r="L277" s="8">
        <f t="shared" si="129"/>
        <v>1295.94</v>
      </c>
      <c r="M277" s="10">
        <v>452506</v>
      </c>
    </row>
    <row r="278" spans="1:13" ht="12.75">
      <c r="A278" s="18" t="s">
        <v>428</v>
      </c>
      <c r="B278" s="9">
        <v>2025000</v>
      </c>
      <c r="C278" s="9">
        <v>1308922.7</v>
      </c>
      <c r="D278" s="9">
        <v>6929.16</v>
      </c>
      <c r="E278" s="8">
        <f t="shared" si="126"/>
        <v>1315851.8599999999</v>
      </c>
      <c r="F278" s="9">
        <v>6620.96</v>
      </c>
      <c r="G278" s="9">
        <v>6620.96</v>
      </c>
      <c r="H278" s="9">
        <v>0</v>
      </c>
      <c r="I278" s="8">
        <f t="shared" si="127"/>
        <v>0</v>
      </c>
      <c r="J278" s="9">
        <v>2077131.58</v>
      </c>
      <c r="K278" s="8">
        <f t="shared" si="128"/>
        <v>1315543.66</v>
      </c>
      <c r="L278" s="8">
        <f t="shared" si="129"/>
        <v>6929.16</v>
      </c>
      <c r="M278" s="10">
        <v>453619</v>
      </c>
    </row>
    <row r="279" spans="1:13" ht="12.75">
      <c r="A279" s="18" t="s">
        <v>582</v>
      </c>
      <c r="B279" s="9">
        <v>3200000</v>
      </c>
      <c r="C279" s="9">
        <v>202233</v>
      </c>
      <c r="D279" s="9">
        <v>2236142.5</v>
      </c>
      <c r="E279" s="8">
        <f t="shared" si="126"/>
        <v>2438375.5</v>
      </c>
      <c r="F279" s="9">
        <v>11555134.17</v>
      </c>
      <c r="G279" s="9">
        <v>2613294.86</v>
      </c>
      <c r="H279" s="9">
        <v>743438.4</v>
      </c>
      <c r="I279" s="8">
        <f t="shared" si="127"/>
        <v>8198400.91</v>
      </c>
      <c r="J279" s="9">
        <v>13945956.67</v>
      </c>
      <c r="K279" s="8">
        <f t="shared" si="128"/>
        <v>2815527.86</v>
      </c>
      <c r="L279" s="8">
        <f t="shared" si="129"/>
        <v>10434543.41</v>
      </c>
      <c r="M279" s="10">
        <v>453319</v>
      </c>
    </row>
    <row r="280" spans="1:13" ht="12.75">
      <c r="A280" s="18" t="s">
        <v>583</v>
      </c>
      <c r="B280" s="9">
        <v>120000</v>
      </c>
      <c r="C280" s="9">
        <v>79973</v>
      </c>
      <c r="D280" s="9">
        <v>0</v>
      </c>
      <c r="E280" s="8">
        <f t="shared" si="126"/>
        <v>79973</v>
      </c>
      <c r="F280" s="9">
        <v>0</v>
      </c>
      <c r="G280" s="9">
        <v>0</v>
      </c>
      <c r="H280" s="9">
        <v>0</v>
      </c>
      <c r="I280" s="8">
        <f t="shared" si="127"/>
        <v>0</v>
      </c>
      <c r="J280" s="9">
        <v>120000</v>
      </c>
      <c r="K280" s="8">
        <f t="shared" si="128"/>
        <v>79973</v>
      </c>
      <c r="L280" s="8">
        <f t="shared" si="129"/>
        <v>0</v>
      </c>
      <c r="M280" s="10">
        <v>452913</v>
      </c>
    </row>
    <row r="281" spans="1:13" ht="12.75">
      <c r="A281" s="13" t="s">
        <v>584</v>
      </c>
      <c r="B281" s="9">
        <v>0</v>
      </c>
      <c r="C281" s="8"/>
      <c r="D281" s="8"/>
      <c r="E281" s="9">
        <v>0</v>
      </c>
      <c r="F281" s="8"/>
      <c r="G281" s="8"/>
      <c r="H281" s="8"/>
      <c r="I281" s="8"/>
      <c r="J281" s="9">
        <v>0</v>
      </c>
      <c r="K281" s="8">
        <f t="shared" si="128"/>
        <v>0</v>
      </c>
      <c r="L281" s="8">
        <f t="shared" si="129"/>
        <v>0</v>
      </c>
      <c r="M281" s="10">
        <v>452821</v>
      </c>
    </row>
    <row r="282" spans="1:50" ht="12.75" hidden="1">
      <c r="A282" s="10"/>
      <c r="B282" s="10">
        <v>1</v>
      </c>
      <c r="C282" s="10">
        <v>2</v>
      </c>
      <c r="D282" s="10">
        <v>3</v>
      </c>
      <c r="E282" s="10">
        <v>4</v>
      </c>
      <c r="F282" s="10">
        <v>5</v>
      </c>
      <c r="G282" s="10">
        <v>6</v>
      </c>
      <c r="H282" s="10">
        <v>7</v>
      </c>
      <c r="I282" s="10">
        <v>8</v>
      </c>
      <c r="J282" s="10">
        <v>9</v>
      </c>
      <c r="K282" s="10">
        <v>10</v>
      </c>
      <c r="L282" s="10">
        <v>11</v>
      </c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</row>
  </sheetData>
  <sheetProtection password="D052" sheet="1" scenarios="1" formatColumns="0" formatRows="0"/>
  <dataValidations count="1">
    <dataValidation type="custom" allowBlank="1" showInputMessage="1" showErrorMessage="1" error="Inserire valori positivi e con due cifre decimali" sqref="B3:D281 F3:H281 J3:J281">
      <formula1>AND(B3&gt;=0,IF(B3-INT(B3)=0,TRUE,LEN(B3)-SEARCH(",",B3)&lt;3))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48"/>
  <sheetViews>
    <sheetView zoomScalePageLayoutView="0" workbookViewId="0" topLeftCell="A1">
      <pane xSplit="1" ySplit="2" topLeftCell="B1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47" sqref="C147"/>
    </sheetView>
  </sheetViews>
  <sheetFormatPr defaultColWidth="9.140625" defaultRowHeight="12.75"/>
  <cols>
    <col min="1" max="1" width="70.7109375" style="1" customWidth="1"/>
    <col min="2" max="3" width="15.7109375" style="1" customWidth="1"/>
    <col min="4" max="4" width="9.8515625" style="1" hidden="1" customWidth="1"/>
    <col min="5" max="50" width="9.8515625" style="1" customWidth="1"/>
  </cols>
  <sheetData>
    <row r="1" spans="1:4" ht="60" customHeight="1">
      <c r="A1" s="6"/>
      <c r="B1" s="2"/>
      <c r="C1" s="2"/>
      <c r="D1" s="10"/>
    </row>
    <row r="2" spans="1:4" ht="60" customHeight="1">
      <c r="A2" s="3" t="s">
        <v>190</v>
      </c>
      <c r="B2" s="4" t="s">
        <v>191</v>
      </c>
      <c r="C2" s="4" t="s">
        <v>192</v>
      </c>
      <c r="D2" s="10"/>
    </row>
    <row r="3" spans="1:4" ht="12.75">
      <c r="A3" s="12" t="s">
        <v>193</v>
      </c>
      <c r="B3" s="11">
        <v>31686290.87</v>
      </c>
      <c r="C3" s="11">
        <f>C4+C5+C6+C8+C10+C11+C12+C14+C15+C17+C18+C19+C20+C21+C22+C23</f>
        <v>37934040.51</v>
      </c>
      <c r="D3" s="10">
        <v>812292</v>
      </c>
    </row>
    <row r="4" spans="1:4" ht="12.75">
      <c r="A4" s="13" t="s">
        <v>194</v>
      </c>
      <c r="B4" s="8">
        <v>0</v>
      </c>
      <c r="C4" s="9">
        <v>0</v>
      </c>
      <c r="D4" s="10">
        <v>812190</v>
      </c>
    </row>
    <row r="5" spans="1:4" ht="12.75">
      <c r="A5" s="13" t="s">
        <v>195</v>
      </c>
      <c r="B5" s="8">
        <v>0</v>
      </c>
      <c r="C5" s="9">
        <v>0</v>
      </c>
      <c r="D5" s="10">
        <v>812095</v>
      </c>
    </row>
    <row r="6" spans="1:4" ht="12.75">
      <c r="A6" s="14" t="s">
        <v>196</v>
      </c>
      <c r="B6" s="11">
        <v>0</v>
      </c>
      <c r="C6" s="11">
        <f>C7</f>
        <v>0</v>
      </c>
      <c r="D6" s="10">
        <v>812304</v>
      </c>
    </row>
    <row r="7" spans="1:4" ht="12.75">
      <c r="A7" s="19" t="s">
        <v>196</v>
      </c>
      <c r="B7" s="8">
        <v>0</v>
      </c>
      <c r="C7" s="9">
        <v>0</v>
      </c>
      <c r="D7" s="10">
        <v>812284</v>
      </c>
    </row>
    <row r="8" spans="1:4" ht="12.75">
      <c r="A8" s="14" t="s">
        <v>197</v>
      </c>
      <c r="B8" s="11">
        <v>9642746.44</v>
      </c>
      <c r="C8" s="11">
        <f>C9</f>
        <v>14323554.49</v>
      </c>
      <c r="D8" s="10">
        <v>812058</v>
      </c>
    </row>
    <row r="9" spans="1:4" ht="12.75">
      <c r="A9" s="19" t="s">
        <v>197</v>
      </c>
      <c r="B9" s="8">
        <v>9642746.44</v>
      </c>
      <c r="C9" s="26">
        <v>14323554.49</v>
      </c>
      <c r="D9" s="10">
        <v>812067</v>
      </c>
    </row>
    <row r="10" spans="1:4" ht="25.5">
      <c r="A10" s="13" t="s">
        <v>198</v>
      </c>
      <c r="B10" s="8">
        <v>0</v>
      </c>
      <c r="C10" s="9">
        <v>0</v>
      </c>
      <c r="D10" s="10">
        <v>812312</v>
      </c>
    </row>
    <row r="11" spans="1:4" ht="12.75">
      <c r="A11" s="13" t="s">
        <v>199</v>
      </c>
      <c r="B11" s="8">
        <v>0</v>
      </c>
      <c r="C11" s="9">
        <v>0</v>
      </c>
      <c r="D11" s="10">
        <v>812369</v>
      </c>
    </row>
    <row r="12" spans="1:4" ht="12.75">
      <c r="A12" s="14" t="s">
        <v>200</v>
      </c>
      <c r="B12" s="11">
        <v>0</v>
      </c>
      <c r="C12" s="11">
        <f>C13</f>
        <v>0</v>
      </c>
      <c r="D12" s="10">
        <v>812066</v>
      </c>
    </row>
    <row r="13" spans="1:4" ht="12.75">
      <c r="A13" s="19" t="s">
        <v>200</v>
      </c>
      <c r="B13" s="8">
        <v>0</v>
      </c>
      <c r="C13" s="9">
        <v>0</v>
      </c>
      <c r="D13" s="10">
        <v>812049</v>
      </c>
    </row>
    <row r="14" spans="1:4" ht="12.75">
      <c r="A14" s="13" t="s">
        <v>201</v>
      </c>
      <c r="B14" s="8">
        <v>0</v>
      </c>
      <c r="C14" s="9">
        <v>0</v>
      </c>
      <c r="D14" s="10">
        <v>812246</v>
      </c>
    </row>
    <row r="15" spans="1:4" ht="12.75">
      <c r="A15" s="14" t="s">
        <v>202</v>
      </c>
      <c r="B15" s="11">
        <v>182484.49</v>
      </c>
      <c r="C15" s="11">
        <f>C16</f>
        <v>127716.64</v>
      </c>
      <c r="D15" s="10">
        <v>812256</v>
      </c>
    </row>
    <row r="16" spans="1:4" ht="12.75">
      <c r="A16" s="19" t="s">
        <v>203</v>
      </c>
      <c r="B16" s="8">
        <v>182484.49</v>
      </c>
      <c r="C16" s="9">
        <v>127716.64</v>
      </c>
      <c r="D16" s="10">
        <v>812184</v>
      </c>
    </row>
    <row r="17" spans="1:4" ht="12.75">
      <c r="A17" s="13" t="s">
        <v>204</v>
      </c>
      <c r="B17" s="8">
        <v>0</v>
      </c>
      <c r="C17" s="9">
        <v>0</v>
      </c>
      <c r="D17" s="10">
        <v>812112</v>
      </c>
    </row>
    <row r="18" spans="1:4" ht="12.75">
      <c r="A18" s="13" t="s">
        <v>205</v>
      </c>
      <c r="B18" s="8">
        <v>0</v>
      </c>
      <c r="C18" s="9">
        <v>0</v>
      </c>
      <c r="D18" s="10">
        <v>812411</v>
      </c>
    </row>
    <row r="19" spans="1:4" ht="12.75">
      <c r="A19" s="13" t="s">
        <v>206</v>
      </c>
      <c r="B19" s="8">
        <v>0</v>
      </c>
      <c r="C19" s="9">
        <v>0</v>
      </c>
      <c r="D19" s="10">
        <v>812262</v>
      </c>
    </row>
    <row r="20" spans="1:4" ht="12.75">
      <c r="A20" s="13" t="s">
        <v>207</v>
      </c>
      <c r="B20" s="8">
        <v>0</v>
      </c>
      <c r="C20" s="9">
        <v>0</v>
      </c>
      <c r="D20" s="10">
        <v>812264</v>
      </c>
    </row>
    <row r="21" spans="1:4" ht="12.75">
      <c r="A21" s="13" t="s">
        <v>208</v>
      </c>
      <c r="B21" s="8">
        <v>21861059.94</v>
      </c>
      <c r="C21" s="9">
        <v>23482769.38</v>
      </c>
      <c r="D21" s="10">
        <v>812413</v>
      </c>
    </row>
    <row r="22" spans="1:4" ht="12.75">
      <c r="A22" s="13" t="s">
        <v>209</v>
      </c>
      <c r="B22" s="8">
        <v>0</v>
      </c>
      <c r="C22" s="9">
        <v>0</v>
      </c>
      <c r="D22" s="10">
        <v>812274</v>
      </c>
    </row>
    <row r="23" spans="1:4" ht="12.75">
      <c r="A23" s="13" t="s">
        <v>210</v>
      </c>
      <c r="B23" s="8">
        <v>0</v>
      </c>
      <c r="C23" s="9">
        <v>0</v>
      </c>
      <c r="D23" s="10">
        <v>812418</v>
      </c>
    </row>
    <row r="24" spans="1:4" ht="12.75">
      <c r="A24" s="12" t="s">
        <v>211</v>
      </c>
      <c r="B24" s="11">
        <v>29233051.62</v>
      </c>
      <c r="C24" s="11">
        <f>C25+C29+C67+C72+C77+C79+C98+C103+C104+C105+C107+C108+C109</f>
        <v>31875810.472</v>
      </c>
      <c r="D24" s="10">
        <v>812431</v>
      </c>
    </row>
    <row r="25" spans="1:4" ht="12.75">
      <c r="A25" s="14" t="s">
        <v>212</v>
      </c>
      <c r="B25" s="11">
        <v>319672.9</v>
      </c>
      <c r="C25" s="11">
        <f>C26+C27+C28</f>
        <v>65274.83</v>
      </c>
      <c r="D25" s="10">
        <v>812335</v>
      </c>
    </row>
    <row r="26" spans="1:4" ht="12.75">
      <c r="A26" s="19" t="s">
        <v>213</v>
      </c>
      <c r="B26" s="8">
        <v>301972.64</v>
      </c>
      <c r="C26" s="9">
        <v>57868.03</v>
      </c>
      <c r="D26" s="10">
        <v>812163</v>
      </c>
    </row>
    <row r="27" spans="1:4" ht="12.75">
      <c r="A27" s="19" t="s">
        <v>214</v>
      </c>
      <c r="B27" s="8">
        <v>17700.26</v>
      </c>
      <c r="C27" s="9">
        <v>7406.8</v>
      </c>
      <c r="D27" s="10">
        <v>812344</v>
      </c>
    </row>
    <row r="28" spans="1:4" ht="12.75">
      <c r="A28" s="19" t="s">
        <v>215</v>
      </c>
      <c r="B28" s="8">
        <v>0</v>
      </c>
      <c r="C28" s="9">
        <v>0</v>
      </c>
      <c r="D28" s="10">
        <v>812401</v>
      </c>
    </row>
    <row r="29" spans="1:4" ht="12.75">
      <c r="A29" s="14" t="s">
        <v>216</v>
      </c>
      <c r="B29" s="11">
        <v>12221208.84</v>
      </c>
      <c r="C29" s="11">
        <f>C30+C31+C32+C33+C34+C35+C36+C37+C38+C39+C40+C41+C42+C43+C44+C45+C46+C47+C48+C49+C50+C51+C52+C53+C54+C59+C60+C61+C62+C63+C64+C65+C66</f>
        <v>15189126.810000002</v>
      </c>
      <c r="D29" s="10">
        <v>812348</v>
      </c>
    </row>
    <row r="30" spans="1:4" ht="12.75">
      <c r="A30" s="19" t="s">
        <v>217</v>
      </c>
      <c r="B30" s="8">
        <v>17916.89</v>
      </c>
      <c r="C30" s="9">
        <v>25018.28</v>
      </c>
      <c r="D30" s="10">
        <v>812245</v>
      </c>
    </row>
    <row r="31" spans="1:4" ht="12.75">
      <c r="A31" s="19" t="s">
        <v>218</v>
      </c>
      <c r="B31" s="8">
        <v>19649.2</v>
      </c>
      <c r="C31" s="9">
        <v>24532.98</v>
      </c>
      <c r="D31" s="10">
        <v>812133</v>
      </c>
    </row>
    <row r="32" spans="1:4" ht="12.75">
      <c r="A32" s="19" t="s">
        <v>219</v>
      </c>
      <c r="B32" s="8">
        <v>0</v>
      </c>
      <c r="C32" s="9">
        <v>0</v>
      </c>
      <c r="D32" s="10">
        <v>812022</v>
      </c>
    </row>
    <row r="33" spans="1:4" ht="12.75">
      <c r="A33" s="19" t="s">
        <v>220</v>
      </c>
      <c r="B33" s="8">
        <v>0</v>
      </c>
      <c r="C33" s="9">
        <v>212532.31</v>
      </c>
      <c r="D33" s="10">
        <v>812214</v>
      </c>
    </row>
    <row r="34" spans="1:4" ht="25.5">
      <c r="A34" s="19" t="s">
        <v>221</v>
      </c>
      <c r="B34" s="8">
        <v>767451.82</v>
      </c>
      <c r="C34" s="9">
        <v>796475.18</v>
      </c>
      <c r="D34" s="10">
        <v>812215</v>
      </c>
    </row>
    <row r="35" spans="1:4" ht="12.75">
      <c r="A35" s="19" t="s">
        <v>222</v>
      </c>
      <c r="B35" s="8">
        <v>311.4</v>
      </c>
      <c r="C35" s="9">
        <v>482.22</v>
      </c>
      <c r="D35" s="10">
        <v>812342</v>
      </c>
    </row>
    <row r="36" spans="1:4" ht="12.75">
      <c r="A36" s="19" t="s">
        <v>223</v>
      </c>
      <c r="B36" s="8">
        <v>4007.5</v>
      </c>
      <c r="C36" s="9">
        <v>12706.79</v>
      </c>
      <c r="D36" s="10">
        <v>812168</v>
      </c>
    </row>
    <row r="37" spans="1:4" ht="12.75">
      <c r="A37" s="19" t="s">
        <v>224</v>
      </c>
      <c r="B37" s="8">
        <v>0</v>
      </c>
      <c r="C37" s="9">
        <v>0</v>
      </c>
      <c r="D37" s="10">
        <v>812111</v>
      </c>
    </row>
    <row r="38" spans="1:4" ht="12.75">
      <c r="A38" s="19" t="s">
        <v>225</v>
      </c>
      <c r="B38" s="8">
        <v>59120.89</v>
      </c>
      <c r="C38" s="9">
        <v>140</v>
      </c>
      <c r="D38" s="10">
        <v>812357</v>
      </c>
    </row>
    <row r="39" spans="1:4" ht="12.75">
      <c r="A39" s="19" t="s">
        <v>226</v>
      </c>
      <c r="B39" s="8">
        <v>0</v>
      </c>
      <c r="C39" s="9">
        <v>0</v>
      </c>
      <c r="D39" s="10">
        <v>812051</v>
      </c>
    </row>
    <row r="40" spans="1:4" ht="12.75">
      <c r="A40" s="19" t="s">
        <v>227</v>
      </c>
      <c r="B40" s="8">
        <v>45086.02</v>
      </c>
      <c r="C40" s="9">
        <v>46088.01</v>
      </c>
      <c r="D40" s="10">
        <v>812238</v>
      </c>
    </row>
    <row r="41" spans="1:4" ht="25.5">
      <c r="A41" s="19" t="s">
        <v>228</v>
      </c>
      <c r="B41" s="8">
        <v>9940.18</v>
      </c>
      <c r="C41" s="9">
        <v>0</v>
      </c>
      <c r="D41" s="10">
        <v>812242</v>
      </c>
    </row>
    <row r="42" spans="1:4" ht="12.75">
      <c r="A42" s="19" t="s">
        <v>229</v>
      </c>
      <c r="B42" s="8">
        <v>0</v>
      </c>
      <c r="C42" s="9">
        <v>0</v>
      </c>
      <c r="D42" s="10">
        <v>812128</v>
      </c>
    </row>
    <row r="43" spans="1:4" ht="12.75">
      <c r="A43" s="19" t="s">
        <v>230</v>
      </c>
      <c r="B43" s="8">
        <v>115279.96</v>
      </c>
      <c r="C43" s="9">
        <v>273712.81</v>
      </c>
      <c r="D43" s="10">
        <v>812079</v>
      </c>
    </row>
    <row r="44" spans="1:4" ht="12.75">
      <c r="A44" s="19" t="s">
        <v>231</v>
      </c>
      <c r="B44" s="8">
        <v>0</v>
      </c>
      <c r="C44" s="9">
        <v>0</v>
      </c>
      <c r="D44" s="10">
        <v>812425</v>
      </c>
    </row>
    <row r="45" spans="1:4" ht="12.75">
      <c r="A45" s="19" t="s">
        <v>232</v>
      </c>
      <c r="B45" s="8">
        <v>8228451.28</v>
      </c>
      <c r="C45" s="9">
        <v>11338154.17</v>
      </c>
      <c r="D45" s="10">
        <v>812208</v>
      </c>
    </row>
    <row r="46" spans="1:4" ht="12.75">
      <c r="A46" s="19" t="s">
        <v>233</v>
      </c>
      <c r="B46" s="8">
        <v>49470.89</v>
      </c>
      <c r="C46" s="9">
        <v>113135</v>
      </c>
      <c r="D46" s="10">
        <v>812305</v>
      </c>
    </row>
    <row r="47" spans="1:4" ht="12.75">
      <c r="A47" s="19" t="s">
        <v>234</v>
      </c>
      <c r="B47" s="8">
        <v>0</v>
      </c>
      <c r="C47" s="9">
        <v>0</v>
      </c>
      <c r="D47" s="10">
        <v>812327</v>
      </c>
    </row>
    <row r="48" spans="1:4" ht="12.75">
      <c r="A48" s="19" t="s">
        <v>235</v>
      </c>
      <c r="B48" s="8">
        <v>0</v>
      </c>
      <c r="C48" s="9">
        <v>61.13</v>
      </c>
      <c r="D48" s="10">
        <v>812370</v>
      </c>
    </row>
    <row r="49" spans="1:4" ht="12.75">
      <c r="A49" s="19" t="s">
        <v>236</v>
      </c>
      <c r="B49" s="8">
        <v>22026.67</v>
      </c>
      <c r="C49" s="9">
        <v>23764.38</v>
      </c>
      <c r="D49" s="10">
        <v>812045</v>
      </c>
    </row>
    <row r="50" spans="1:4" ht="12.75">
      <c r="A50" s="19" t="s">
        <v>237</v>
      </c>
      <c r="B50" s="8">
        <v>284667.3</v>
      </c>
      <c r="C50" s="9">
        <v>55243.85</v>
      </c>
      <c r="D50" s="10">
        <v>812325</v>
      </c>
    </row>
    <row r="51" spans="1:4" ht="12.75">
      <c r="A51" s="19" t="s">
        <v>238</v>
      </c>
      <c r="B51" s="8">
        <v>81457.29</v>
      </c>
      <c r="C51" s="9">
        <v>91275.81</v>
      </c>
      <c r="D51" s="10">
        <v>812310</v>
      </c>
    </row>
    <row r="52" spans="1:4" ht="12.75">
      <c r="A52" s="19" t="s">
        <v>239</v>
      </c>
      <c r="B52" s="8">
        <v>0</v>
      </c>
      <c r="C52" s="9">
        <v>0</v>
      </c>
      <c r="D52" s="10">
        <v>812339</v>
      </c>
    </row>
    <row r="53" spans="1:4" ht="12.75">
      <c r="A53" s="19" t="s">
        <v>240</v>
      </c>
      <c r="B53" s="8">
        <v>0</v>
      </c>
      <c r="C53" s="9">
        <v>0</v>
      </c>
      <c r="D53" s="10">
        <v>812381</v>
      </c>
    </row>
    <row r="54" spans="1:4" ht="12.75">
      <c r="A54" s="15" t="s">
        <v>241</v>
      </c>
      <c r="B54" s="11">
        <v>305201.93</v>
      </c>
      <c r="C54" s="11">
        <f>C55+C56+C57+C58</f>
        <v>391238.26</v>
      </c>
      <c r="D54" s="10">
        <v>812271</v>
      </c>
    </row>
    <row r="55" spans="1:4" ht="12.75">
      <c r="A55" s="16" t="s">
        <v>242</v>
      </c>
      <c r="B55" s="8">
        <v>2560.39</v>
      </c>
      <c r="C55" s="9">
        <v>1373.26</v>
      </c>
      <c r="D55" s="10">
        <v>812321</v>
      </c>
    </row>
    <row r="56" spans="1:4" ht="12.75">
      <c r="A56" s="16" t="s">
        <v>243</v>
      </c>
      <c r="B56" s="8">
        <v>92845.29</v>
      </c>
      <c r="C56" s="9">
        <v>149144.5</v>
      </c>
      <c r="D56" s="10">
        <v>812399</v>
      </c>
    </row>
    <row r="57" spans="1:4" ht="12.75">
      <c r="A57" s="16" t="s">
        <v>244</v>
      </c>
      <c r="B57" s="8">
        <v>209796.25</v>
      </c>
      <c r="C57" s="9">
        <v>240720.5</v>
      </c>
      <c r="D57" s="10">
        <v>812174</v>
      </c>
    </row>
    <row r="58" spans="1:4" ht="12.75">
      <c r="A58" s="16" t="s">
        <v>245</v>
      </c>
      <c r="B58" s="8">
        <v>0</v>
      </c>
      <c r="C58" s="9">
        <v>0</v>
      </c>
      <c r="D58" s="10">
        <v>812081</v>
      </c>
    </row>
    <row r="59" spans="1:4" ht="12.75">
      <c r="A59" s="19" t="s">
        <v>246</v>
      </c>
      <c r="B59" s="8">
        <v>2211169.62</v>
      </c>
      <c r="C59" s="9">
        <v>1784565.63</v>
      </c>
      <c r="D59" s="10">
        <v>812155</v>
      </c>
    </row>
    <row r="60" spans="1:4" ht="12.75">
      <c r="A60" s="19" t="s">
        <v>247</v>
      </c>
      <c r="B60" s="8">
        <v>0</v>
      </c>
      <c r="C60" s="9">
        <v>0</v>
      </c>
      <c r="D60" s="10">
        <v>812445</v>
      </c>
    </row>
    <row r="61" spans="1:4" ht="12.75">
      <c r="A61" s="19" t="s">
        <v>248</v>
      </c>
      <c r="B61" s="8">
        <v>0</v>
      </c>
      <c r="C61" s="9">
        <v>0</v>
      </c>
      <c r="D61" s="10">
        <v>812036</v>
      </c>
    </row>
    <row r="62" spans="1:4" ht="25.5">
      <c r="A62" s="19" t="s">
        <v>249</v>
      </c>
      <c r="B62" s="8">
        <v>0</v>
      </c>
      <c r="C62" s="9">
        <v>0</v>
      </c>
      <c r="D62" s="10">
        <v>812211</v>
      </c>
    </row>
    <row r="63" spans="1:4" ht="25.5">
      <c r="A63" s="19" t="s">
        <v>250</v>
      </c>
      <c r="B63" s="8">
        <v>0</v>
      </c>
      <c r="C63" s="9">
        <v>0</v>
      </c>
      <c r="D63" s="10">
        <v>812437</v>
      </c>
    </row>
    <row r="64" spans="1:4" ht="12.75">
      <c r="A64" s="19" t="s">
        <v>251</v>
      </c>
      <c r="B64" s="8">
        <v>0</v>
      </c>
      <c r="C64" s="9">
        <v>0</v>
      </c>
      <c r="D64" s="10">
        <v>812028</v>
      </c>
    </row>
    <row r="65" spans="1:4" ht="25.5">
      <c r="A65" s="19" t="s">
        <v>252</v>
      </c>
      <c r="B65" s="8">
        <v>0</v>
      </c>
      <c r="C65" s="9">
        <v>0</v>
      </c>
      <c r="D65" s="10">
        <v>812234</v>
      </c>
    </row>
    <row r="66" spans="1:4" ht="12.75">
      <c r="A66" s="19" t="s">
        <v>253</v>
      </c>
      <c r="B66" s="8">
        <v>0</v>
      </c>
      <c r="C66" s="9">
        <v>0</v>
      </c>
      <c r="D66" s="10">
        <v>812311</v>
      </c>
    </row>
    <row r="67" spans="1:4" ht="12.75">
      <c r="A67" s="14" t="s">
        <v>254</v>
      </c>
      <c r="B67" s="11">
        <v>2512664.36</v>
      </c>
      <c r="C67" s="11">
        <f>C68+C69+C70+C71</f>
        <v>2091882.27</v>
      </c>
      <c r="D67" s="10">
        <v>812173</v>
      </c>
    </row>
    <row r="68" spans="1:4" ht="12.75">
      <c r="A68" s="19" t="s">
        <v>255</v>
      </c>
      <c r="B68" s="8">
        <v>2488018.73</v>
      </c>
      <c r="C68" s="9">
        <v>2046742.49</v>
      </c>
      <c r="D68" s="10">
        <v>812282</v>
      </c>
    </row>
    <row r="69" spans="1:4" ht="12.75">
      <c r="A69" s="19" t="s">
        <v>256</v>
      </c>
      <c r="B69" s="8">
        <v>0</v>
      </c>
      <c r="C69" s="9">
        <v>0</v>
      </c>
      <c r="D69" s="10">
        <v>812307</v>
      </c>
    </row>
    <row r="70" spans="1:4" ht="12.75">
      <c r="A70" s="19" t="s">
        <v>257</v>
      </c>
      <c r="B70" s="8">
        <v>24645.63</v>
      </c>
      <c r="C70" s="9">
        <v>45139.78</v>
      </c>
      <c r="D70" s="10">
        <v>812433</v>
      </c>
    </row>
    <row r="71" spans="1:4" ht="12.75">
      <c r="A71" s="19" t="s">
        <v>258</v>
      </c>
      <c r="B71" s="8">
        <v>0</v>
      </c>
      <c r="C71" s="9">
        <v>0</v>
      </c>
      <c r="D71" s="10">
        <v>812199</v>
      </c>
    </row>
    <row r="72" spans="1:4" ht="12.75">
      <c r="A72" s="14" t="s">
        <v>259</v>
      </c>
      <c r="B72" s="11">
        <v>130281.62</v>
      </c>
      <c r="C72" s="11">
        <f>C73+C74+C75+C76</f>
        <v>128584.632</v>
      </c>
      <c r="D72" s="10">
        <v>812345</v>
      </c>
    </row>
    <row r="73" spans="1:4" ht="25.5">
      <c r="A73" s="19" t="s">
        <v>260</v>
      </c>
      <c r="B73" s="8">
        <v>0</v>
      </c>
      <c r="C73" s="9">
        <v>39166.15</v>
      </c>
      <c r="D73" s="10">
        <v>812429</v>
      </c>
    </row>
    <row r="74" spans="1:4" ht="12.75">
      <c r="A74" s="19" t="s">
        <v>261</v>
      </c>
      <c r="B74" s="8">
        <v>15218.41</v>
      </c>
      <c r="C74" s="9">
        <v>40390.932</v>
      </c>
      <c r="D74" s="10">
        <v>812057</v>
      </c>
    </row>
    <row r="75" spans="1:4" ht="12.75">
      <c r="A75" s="19" t="s">
        <v>262</v>
      </c>
      <c r="B75" s="8">
        <v>0</v>
      </c>
      <c r="C75" s="9">
        <v>0</v>
      </c>
      <c r="D75" s="10">
        <v>812043</v>
      </c>
    </row>
    <row r="76" spans="1:4" ht="12.75">
      <c r="A76" s="19" t="s">
        <v>263</v>
      </c>
      <c r="B76" s="8">
        <v>115063.21</v>
      </c>
      <c r="C76" s="9">
        <v>49027.55</v>
      </c>
      <c r="D76" s="10">
        <v>812217</v>
      </c>
    </row>
    <row r="77" spans="1:4" ht="12.75">
      <c r="A77" s="14" t="s">
        <v>264</v>
      </c>
      <c r="B77" s="11">
        <v>0</v>
      </c>
      <c r="C77" s="11">
        <f>C78</f>
        <v>0</v>
      </c>
      <c r="D77" s="10">
        <v>812353</v>
      </c>
    </row>
    <row r="78" spans="1:4" ht="12.75">
      <c r="A78" s="19" t="s">
        <v>264</v>
      </c>
      <c r="B78" s="8">
        <v>0</v>
      </c>
      <c r="C78" s="9">
        <v>0</v>
      </c>
      <c r="D78" s="10">
        <v>812126</v>
      </c>
    </row>
    <row r="79" spans="1:4" ht="12.75">
      <c r="A79" s="14" t="s">
        <v>265</v>
      </c>
      <c r="B79" s="11">
        <v>13433149.29</v>
      </c>
      <c r="C79" s="11">
        <f>C80+C81+C82+C83+C84+C85+C86+C87+C88+C89+C90+C91+C92+C93+C94+C95+C96+C97</f>
        <v>12948439.159999998</v>
      </c>
      <c r="D79" s="10">
        <v>812166</v>
      </c>
    </row>
    <row r="80" spans="1:4" ht="12.75">
      <c r="A80" s="19" t="s">
        <v>266</v>
      </c>
      <c r="B80" s="8">
        <v>4309475.95</v>
      </c>
      <c r="C80" s="9">
        <v>4384583.01</v>
      </c>
      <c r="D80" s="10">
        <v>812393</v>
      </c>
    </row>
    <row r="81" spans="1:4" ht="12.75">
      <c r="A81" s="19" t="s">
        <v>267</v>
      </c>
      <c r="B81" s="8">
        <v>3540383.54</v>
      </c>
      <c r="C81" s="9">
        <v>3330451.2399999998</v>
      </c>
      <c r="D81" s="10">
        <v>812243</v>
      </c>
    </row>
    <row r="82" spans="1:4" ht="12.75">
      <c r="A82" s="19" t="s">
        <v>268</v>
      </c>
      <c r="B82" s="8">
        <v>0</v>
      </c>
      <c r="C82" s="9">
        <v>0</v>
      </c>
      <c r="D82" s="10">
        <v>812131</v>
      </c>
    </row>
    <row r="83" spans="1:4" ht="12.75">
      <c r="A83" s="19" t="s">
        <v>269</v>
      </c>
      <c r="B83" s="8">
        <v>0</v>
      </c>
      <c r="C83" s="9">
        <v>0</v>
      </c>
      <c r="D83" s="10">
        <v>812417</v>
      </c>
    </row>
    <row r="84" spans="1:4" ht="12.75">
      <c r="A84" s="19" t="s">
        <v>270</v>
      </c>
      <c r="B84" s="8">
        <v>1813877.28</v>
      </c>
      <c r="C84" s="9">
        <v>1514326.1199999999</v>
      </c>
      <c r="D84" s="10">
        <v>812189</v>
      </c>
    </row>
    <row r="85" spans="1:4" ht="12.75">
      <c r="A85" s="19" t="s">
        <v>271</v>
      </c>
      <c r="B85" s="8">
        <v>18608.27</v>
      </c>
      <c r="C85" s="9">
        <v>192817.62</v>
      </c>
      <c r="D85" s="10">
        <v>812108</v>
      </c>
    </row>
    <row r="86" spans="1:4" ht="12.75">
      <c r="A86" s="19" t="s">
        <v>272</v>
      </c>
      <c r="B86" s="8">
        <v>64070.15</v>
      </c>
      <c r="C86" s="9">
        <v>17528.9</v>
      </c>
      <c r="D86" s="10">
        <v>812427</v>
      </c>
    </row>
    <row r="87" spans="1:4" ht="12.75">
      <c r="A87" s="19" t="s">
        <v>273</v>
      </c>
      <c r="B87" s="8">
        <v>0</v>
      </c>
      <c r="C87" s="9">
        <v>0</v>
      </c>
      <c r="D87" s="10">
        <v>812192</v>
      </c>
    </row>
    <row r="88" spans="1:4" ht="12.75">
      <c r="A88" s="19" t="s">
        <v>274</v>
      </c>
      <c r="B88" s="8">
        <v>2655400.04</v>
      </c>
      <c r="C88" s="9">
        <v>2267781.45</v>
      </c>
      <c r="D88" s="10">
        <v>812410</v>
      </c>
    </row>
    <row r="89" spans="1:4" ht="12.75">
      <c r="A89" s="19" t="s">
        <v>275</v>
      </c>
      <c r="B89" s="8">
        <v>629705.35</v>
      </c>
      <c r="C89" s="9">
        <v>711467</v>
      </c>
      <c r="D89" s="10">
        <v>812290</v>
      </c>
    </row>
    <row r="90" spans="1:4" ht="12.75">
      <c r="A90" s="19" t="s">
        <v>276</v>
      </c>
      <c r="B90" s="8">
        <v>0</v>
      </c>
      <c r="C90" s="9">
        <v>0</v>
      </c>
      <c r="D90" s="10">
        <v>812019</v>
      </c>
    </row>
    <row r="91" spans="1:4" ht="12.75">
      <c r="A91" s="19" t="s">
        <v>277</v>
      </c>
      <c r="B91" s="8">
        <v>324712.24</v>
      </c>
      <c r="C91" s="9">
        <v>319938.04</v>
      </c>
      <c r="D91" s="10">
        <v>812355</v>
      </c>
    </row>
    <row r="92" spans="1:4" ht="12.75">
      <c r="A92" s="19" t="s">
        <v>278</v>
      </c>
      <c r="B92" s="8">
        <v>0</v>
      </c>
      <c r="C92" s="9">
        <v>0</v>
      </c>
      <c r="D92" s="10">
        <v>812337</v>
      </c>
    </row>
    <row r="93" spans="1:4" ht="12.75">
      <c r="A93" s="19" t="s">
        <v>279</v>
      </c>
      <c r="B93" s="8">
        <v>12095.7</v>
      </c>
      <c r="C93" s="9">
        <v>209545.78</v>
      </c>
      <c r="D93" s="10">
        <v>812059</v>
      </c>
    </row>
    <row r="94" spans="1:4" ht="25.5">
      <c r="A94" s="19" t="s">
        <v>280</v>
      </c>
      <c r="B94" s="8">
        <v>10000</v>
      </c>
      <c r="C94" s="9">
        <v>0</v>
      </c>
      <c r="D94" s="10">
        <v>812314</v>
      </c>
    </row>
    <row r="95" spans="1:4" ht="25.5">
      <c r="A95" s="19" t="s">
        <v>281</v>
      </c>
      <c r="B95" s="8">
        <v>0</v>
      </c>
      <c r="C95" s="9">
        <v>0</v>
      </c>
      <c r="D95" s="10">
        <v>812365</v>
      </c>
    </row>
    <row r="96" spans="1:4" ht="12.75">
      <c r="A96" s="19" t="s">
        <v>282</v>
      </c>
      <c r="B96" s="8">
        <v>37000</v>
      </c>
      <c r="C96" s="9">
        <v>0</v>
      </c>
      <c r="D96" s="10">
        <v>812165</v>
      </c>
    </row>
    <row r="97" spans="1:4" ht="12.75">
      <c r="A97" s="19" t="s">
        <v>283</v>
      </c>
      <c r="B97" s="8">
        <v>17820.77</v>
      </c>
      <c r="C97" s="9">
        <v>0</v>
      </c>
      <c r="D97" s="10">
        <v>812244</v>
      </c>
    </row>
    <row r="98" spans="1:4" ht="12.75">
      <c r="A98" s="14" t="s">
        <v>284</v>
      </c>
      <c r="B98" s="11">
        <v>197106.79</v>
      </c>
      <c r="C98" s="11">
        <f>C99+C100+C101+C102</f>
        <v>361321.88</v>
      </c>
      <c r="D98" s="10">
        <v>812407</v>
      </c>
    </row>
    <row r="99" spans="1:4" ht="12.75">
      <c r="A99" s="19" t="s">
        <v>285</v>
      </c>
      <c r="B99" s="8">
        <v>2200</v>
      </c>
      <c r="C99" s="9">
        <v>2200</v>
      </c>
      <c r="D99" s="10">
        <v>812380</v>
      </c>
    </row>
    <row r="100" spans="1:4" ht="12.75">
      <c r="A100" s="19" t="s">
        <v>286</v>
      </c>
      <c r="B100" s="8">
        <v>194906.79</v>
      </c>
      <c r="C100" s="9">
        <v>359121.88</v>
      </c>
      <c r="D100" s="10">
        <v>812171</v>
      </c>
    </row>
    <row r="101" spans="1:4" ht="12.75">
      <c r="A101" s="19" t="s">
        <v>287</v>
      </c>
      <c r="B101" s="8">
        <v>0</v>
      </c>
      <c r="C101" s="9">
        <v>0</v>
      </c>
      <c r="D101" s="10">
        <v>812250</v>
      </c>
    </row>
    <row r="102" spans="1:4" ht="25.5">
      <c r="A102" s="19" t="s">
        <v>288</v>
      </c>
      <c r="B102" s="8">
        <v>0</v>
      </c>
      <c r="C102" s="9">
        <v>0</v>
      </c>
      <c r="D102" s="10">
        <v>812138</v>
      </c>
    </row>
    <row r="103" spans="1:4" ht="12.75">
      <c r="A103" s="13" t="s">
        <v>289</v>
      </c>
      <c r="B103" s="8">
        <v>2000</v>
      </c>
      <c r="C103" s="9">
        <v>2328.76</v>
      </c>
      <c r="D103" s="10">
        <v>812162</v>
      </c>
    </row>
    <row r="104" spans="1:4" ht="12.75">
      <c r="A104" s="13" t="s">
        <v>290</v>
      </c>
      <c r="B104" s="8">
        <v>97343.37</v>
      </c>
      <c r="C104" s="9">
        <v>177318.73</v>
      </c>
      <c r="D104" s="10">
        <v>812265</v>
      </c>
    </row>
    <row r="105" spans="1:4" ht="12.75">
      <c r="A105" s="14" t="s">
        <v>291</v>
      </c>
      <c r="B105" s="11">
        <v>317052.45</v>
      </c>
      <c r="C105" s="11">
        <f>C106</f>
        <v>911533.4</v>
      </c>
      <c r="D105" s="10">
        <v>812178</v>
      </c>
    </row>
    <row r="106" spans="1:4" ht="12.75">
      <c r="A106" s="19" t="s">
        <v>291</v>
      </c>
      <c r="B106" s="8">
        <v>317052.45</v>
      </c>
      <c r="C106" s="9">
        <v>911533.4</v>
      </c>
      <c r="D106" s="10">
        <v>812412</v>
      </c>
    </row>
    <row r="107" spans="1:4" ht="12.75">
      <c r="A107" s="13" t="s">
        <v>292</v>
      </c>
      <c r="B107" s="8">
        <v>0</v>
      </c>
      <c r="C107" s="9">
        <v>0</v>
      </c>
      <c r="D107" s="10">
        <v>812084</v>
      </c>
    </row>
    <row r="108" spans="1:4" ht="12.75">
      <c r="A108" s="13" t="s">
        <v>293</v>
      </c>
      <c r="B108" s="8">
        <v>0</v>
      </c>
      <c r="C108" s="9">
        <v>0</v>
      </c>
      <c r="D108" s="10">
        <v>812141</v>
      </c>
    </row>
    <row r="109" spans="1:4" ht="12.75">
      <c r="A109" s="14" t="s">
        <v>294</v>
      </c>
      <c r="B109" s="11">
        <v>2572</v>
      </c>
      <c r="C109" s="11">
        <f>C110+C111+C116+C117+C118+C119+C120+C121+C122</f>
        <v>0</v>
      </c>
      <c r="D109" s="10">
        <v>812430</v>
      </c>
    </row>
    <row r="110" spans="1:4" ht="38.25">
      <c r="A110" s="19" t="s">
        <v>295</v>
      </c>
      <c r="B110" s="8">
        <v>0</v>
      </c>
      <c r="C110" s="9">
        <v>0</v>
      </c>
      <c r="D110" s="10">
        <v>812352</v>
      </c>
    </row>
    <row r="111" spans="1:4" ht="38.25">
      <c r="A111" s="15" t="s">
        <v>296</v>
      </c>
      <c r="B111" s="11">
        <v>2572</v>
      </c>
      <c r="C111" s="11">
        <f>C112+C113+C114+C115</f>
        <v>0</v>
      </c>
      <c r="D111" s="10">
        <v>812181</v>
      </c>
    </row>
    <row r="112" spans="1:4" ht="25.5">
      <c r="A112" s="16" t="s">
        <v>297</v>
      </c>
      <c r="B112" s="8">
        <v>0</v>
      </c>
      <c r="C112" s="9">
        <v>0</v>
      </c>
      <c r="D112" s="10">
        <v>812169</v>
      </c>
    </row>
    <row r="113" spans="1:4" ht="25.5">
      <c r="A113" s="16" t="s">
        <v>298</v>
      </c>
      <c r="B113" s="8">
        <v>0</v>
      </c>
      <c r="C113" s="9">
        <v>0</v>
      </c>
      <c r="D113" s="10">
        <v>812091</v>
      </c>
    </row>
    <row r="114" spans="1:4" ht="38.25">
      <c r="A114" s="16" t="s">
        <v>299</v>
      </c>
      <c r="B114" s="8">
        <v>2572</v>
      </c>
      <c r="C114" s="9">
        <v>0</v>
      </c>
      <c r="D114" s="10">
        <v>812135</v>
      </c>
    </row>
    <row r="115" spans="1:4" ht="25.5">
      <c r="A115" s="16" t="s">
        <v>300</v>
      </c>
      <c r="B115" s="8">
        <v>0</v>
      </c>
      <c r="C115" s="9">
        <v>0</v>
      </c>
      <c r="D115" s="10">
        <v>812185</v>
      </c>
    </row>
    <row r="116" spans="1:4" ht="63.75">
      <c r="A116" s="19" t="s">
        <v>301</v>
      </c>
      <c r="B116" s="8">
        <v>0</v>
      </c>
      <c r="C116" s="9">
        <v>0</v>
      </c>
      <c r="D116" s="10">
        <v>812331</v>
      </c>
    </row>
    <row r="117" spans="1:4" ht="38.25">
      <c r="A117" s="19" t="s">
        <v>302</v>
      </c>
      <c r="B117" s="8">
        <v>0</v>
      </c>
      <c r="C117" s="9">
        <v>0</v>
      </c>
      <c r="D117" s="10">
        <v>812391</v>
      </c>
    </row>
    <row r="118" spans="1:4" ht="38.25">
      <c r="A118" s="19" t="s">
        <v>303</v>
      </c>
      <c r="B118" s="8">
        <v>0</v>
      </c>
      <c r="C118" s="9">
        <v>0</v>
      </c>
      <c r="D118" s="10">
        <v>812161</v>
      </c>
    </row>
    <row r="119" spans="1:4" ht="25.5">
      <c r="A119" s="19" t="s">
        <v>304</v>
      </c>
      <c r="B119" s="8">
        <v>0</v>
      </c>
      <c r="C119" s="9">
        <v>0</v>
      </c>
      <c r="D119" s="10">
        <v>812263</v>
      </c>
    </row>
    <row r="120" spans="1:4" ht="25.5">
      <c r="A120" s="19" t="s">
        <v>305</v>
      </c>
      <c r="B120" s="8">
        <v>0</v>
      </c>
      <c r="C120" s="9">
        <v>0</v>
      </c>
      <c r="D120" s="10">
        <v>812387</v>
      </c>
    </row>
    <row r="121" spans="1:4" ht="25.5">
      <c r="A121" s="19" t="s">
        <v>306</v>
      </c>
      <c r="B121" s="8">
        <v>0</v>
      </c>
      <c r="C121" s="9">
        <v>0</v>
      </c>
      <c r="D121" s="10">
        <v>812157</v>
      </c>
    </row>
    <row r="122" spans="1:4" ht="25.5">
      <c r="A122" s="19" t="s">
        <v>307</v>
      </c>
      <c r="B122" s="8">
        <v>0</v>
      </c>
      <c r="C122" s="9">
        <v>0</v>
      </c>
      <c r="D122" s="10">
        <v>812144</v>
      </c>
    </row>
    <row r="123" spans="1:4" ht="12.75">
      <c r="A123" s="7" t="s">
        <v>308</v>
      </c>
      <c r="B123" s="8">
        <v>2453239.25</v>
      </c>
      <c r="C123" s="8">
        <f>+C3-C24</f>
        <v>6058230.037999999</v>
      </c>
      <c r="D123" s="10">
        <v>812148</v>
      </c>
    </row>
    <row r="124" spans="1:4" ht="12.75">
      <c r="A124" s="7" t="s">
        <v>309</v>
      </c>
      <c r="B124" s="8">
        <v>-251233.76</v>
      </c>
      <c r="C124" s="8">
        <f>+C125+C126-C128</f>
        <v>-194607.66</v>
      </c>
      <c r="D124" s="10">
        <v>812228</v>
      </c>
    </row>
    <row r="125" spans="1:4" ht="12.75">
      <c r="A125" s="7" t="s">
        <v>310</v>
      </c>
      <c r="B125" s="8">
        <v>0</v>
      </c>
      <c r="C125" s="9">
        <v>0</v>
      </c>
      <c r="D125" s="10">
        <v>812441</v>
      </c>
    </row>
    <row r="126" spans="1:4" ht="12.75">
      <c r="A126" s="12" t="s">
        <v>311</v>
      </c>
      <c r="B126" s="11">
        <v>541.62</v>
      </c>
      <c r="C126" s="11">
        <f>C127</f>
        <v>320.76</v>
      </c>
      <c r="D126" s="10">
        <v>812044</v>
      </c>
    </row>
    <row r="127" spans="1:4" ht="12.75">
      <c r="A127" s="13" t="s">
        <v>311</v>
      </c>
      <c r="B127" s="8">
        <v>541.62</v>
      </c>
      <c r="C127" s="9">
        <v>320.76</v>
      </c>
      <c r="D127" s="10">
        <v>812105</v>
      </c>
    </row>
    <row r="128" spans="1:4" ht="12.75">
      <c r="A128" s="7" t="s">
        <v>312</v>
      </c>
      <c r="B128" s="8">
        <v>251775.38</v>
      </c>
      <c r="C128" s="9">
        <v>194928.42</v>
      </c>
      <c r="D128" s="10">
        <v>812235</v>
      </c>
    </row>
    <row r="129" spans="1:4" ht="12.75">
      <c r="A129" s="7" t="s">
        <v>313</v>
      </c>
      <c r="B129" s="8">
        <v>0</v>
      </c>
      <c r="C129" s="8">
        <f>+C130-C135</f>
        <v>0</v>
      </c>
      <c r="D129" s="10">
        <v>812118</v>
      </c>
    </row>
    <row r="130" spans="1:4" ht="12.75">
      <c r="A130" s="12" t="s">
        <v>314</v>
      </c>
      <c r="B130" s="11">
        <v>0</v>
      </c>
      <c r="C130" s="11">
        <f>C131+C132+C133+C134</f>
        <v>0</v>
      </c>
      <c r="D130" s="10">
        <v>812055</v>
      </c>
    </row>
    <row r="131" spans="1:4" ht="12.75">
      <c r="A131" s="13" t="s">
        <v>315</v>
      </c>
      <c r="B131" s="8">
        <v>0</v>
      </c>
      <c r="C131" s="9">
        <v>0</v>
      </c>
      <c r="D131" s="10">
        <v>812389</v>
      </c>
    </row>
    <row r="132" spans="1:4" ht="12.75">
      <c r="A132" s="13" t="s">
        <v>316</v>
      </c>
      <c r="B132" s="8">
        <v>0</v>
      </c>
      <c r="C132" s="9">
        <v>0</v>
      </c>
      <c r="D132" s="10">
        <v>812179</v>
      </c>
    </row>
    <row r="133" spans="1:4" ht="12.75">
      <c r="A133" s="13" t="s">
        <v>317</v>
      </c>
      <c r="B133" s="8">
        <v>0</v>
      </c>
      <c r="C133" s="9">
        <v>0</v>
      </c>
      <c r="D133" s="10">
        <v>812083</v>
      </c>
    </row>
    <row r="134" spans="1:4" ht="12.75">
      <c r="A134" s="13" t="s">
        <v>318</v>
      </c>
      <c r="B134" s="8">
        <v>0</v>
      </c>
      <c r="C134" s="9">
        <v>0</v>
      </c>
      <c r="D134" s="10">
        <v>812392</v>
      </c>
    </row>
    <row r="135" spans="1:4" ht="12.75">
      <c r="A135" s="12" t="s">
        <v>319</v>
      </c>
      <c r="B135" s="11">
        <v>0</v>
      </c>
      <c r="C135" s="11">
        <f>C136+C137+C138+C139</f>
        <v>0</v>
      </c>
      <c r="D135" s="10">
        <v>812210</v>
      </c>
    </row>
    <row r="136" spans="1:4" ht="12.75">
      <c r="A136" s="13" t="s">
        <v>320</v>
      </c>
      <c r="B136" s="8">
        <v>0</v>
      </c>
      <c r="C136" s="9">
        <v>0</v>
      </c>
      <c r="D136" s="10">
        <v>812194</v>
      </c>
    </row>
    <row r="137" spans="1:4" ht="12.75">
      <c r="A137" s="13" t="s">
        <v>321</v>
      </c>
      <c r="B137" s="8">
        <v>0</v>
      </c>
      <c r="C137" s="9">
        <v>0</v>
      </c>
      <c r="D137" s="10">
        <v>812092</v>
      </c>
    </row>
    <row r="138" spans="1:4" ht="12.75">
      <c r="A138" s="13" t="s">
        <v>322</v>
      </c>
      <c r="B138" s="8">
        <v>0</v>
      </c>
      <c r="C138" s="9">
        <v>0</v>
      </c>
      <c r="D138" s="10">
        <v>812134</v>
      </c>
    </row>
    <row r="139" spans="1:4" ht="12.75">
      <c r="A139" s="13" t="s">
        <v>323</v>
      </c>
      <c r="B139" s="8">
        <v>0</v>
      </c>
      <c r="C139" s="9">
        <v>0</v>
      </c>
      <c r="D139" s="10">
        <v>812187</v>
      </c>
    </row>
    <row r="140" spans="1:4" ht="12.75">
      <c r="A140" s="7" t="s">
        <v>324</v>
      </c>
      <c r="B140" s="8">
        <v>1157627.61</v>
      </c>
      <c r="C140" s="8">
        <f>+C143-C144+C141-C142</f>
        <v>-417372.15000000014</v>
      </c>
      <c r="D140" s="10">
        <v>812127</v>
      </c>
    </row>
    <row r="141" spans="1:4" ht="25.5">
      <c r="A141" s="7" t="s">
        <v>325</v>
      </c>
      <c r="B141" s="8">
        <v>0</v>
      </c>
      <c r="C141" s="9">
        <v>0</v>
      </c>
      <c r="D141" s="10">
        <v>812395</v>
      </c>
    </row>
    <row r="142" spans="1:4" ht="25.5">
      <c r="A142" s="7" t="s">
        <v>326</v>
      </c>
      <c r="B142" s="8">
        <v>0</v>
      </c>
      <c r="C142" s="9">
        <v>0</v>
      </c>
      <c r="D142" s="10">
        <v>812253</v>
      </c>
    </row>
    <row r="143" spans="1:4" ht="25.5">
      <c r="A143" s="7" t="s">
        <v>327</v>
      </c>
      <c r="B143" s="8">
        <v>2665329.62</v>
      </c>
      <c r="C143" s="9">
        <v>1048999.18</v>
      </c>
      <c r="D143" s="10">
        <v>812110</v>
      </c>
    </row>
    <row r="144" spans="1:4" ht="25.5">
      <c r="A144" s="7" t="s">
        <v>328</v>
      </c>
      <c r="B144" s="8">
        <v>1507702.01</v>
      </c>
      <c r="C144" s="9">
        <v>1466371.33</v>
      </c>
      <c r="D144" s="10">
        <v>812406</v>
      </c>
    </row>
    <row r="145" spans="1:4" ht="12.75">
      <c r="A145" s="7" t="s">
        <v>329</v>
      </c>
      <c r="B145" s="8">
        <v>3359633.1</v>
      </c>
      <c r="C145" s="8">
        <f>+C123+C140+C124+C129</f>
        <v>5446250.227999998</v>
      </c>
      <c r="D145" s="10">
        <v>812183</v>
      </c>
    </row>
    <row r="146" spans="1:4" ht="12.75">
      <c r="A146" s="7" t="s">
        <v>330</v>
      </c>
      <c r="B146" s="8">
        <v>1261002.47</v>
      </c>
      <c r="C146" s="9">
        <v>1264756.54</v>
      </c>
      <c r="D146" s="10">
        <v>812209</v>
      </c>
    </row>
    <row r="147" spans="1:4" ht="12.75">
      <c r="A147" s="7" t="s">
        <v>331</v>
      </c>
      <c r="B147" s="8">
        <v>2098630.63</v>
      </c>
      <c r="C147" s="8">
        <f>+C145-C146</f>
        <v>4181493.687999998</v>
      </c>
      <c r="D147" s="10">
        <v>812303</v>
      </c>
    </row>
    <row r="148" spans="1:50" ht="12.75" hidden="1">
      <c r="A148" s="10"/>
      <c r="B148" s="10">
        <v>24</v>
      </c>
      <c r="C148" s="10">
        <v>25</v>
      </c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</sheetData>
  <sheetProtection password="D052" sheet="1" scenarios="1" formatColumns="0" formatRows="0"/>
  <dataValidations count="2">
    <dataValidation type="custom" allowBlank="1" showInputMessage="1" showErrorMessage="1" error="Inserire valori positivi e con due cifre decimali" sqref="C3:C9 C12:C102 C104:C145 C147">
      <formula1>AND(C3&gt;=0,IF(C3-INT(C3)=0,TRUE,LEN(C3)-SEARCH(",",C3)&lt;3))</formula1>
    </dataValidation>
    <dataValidation type="custom" allowBlank="1" showInputMessage="1" showErrorMessage="1" error="Non sono consentiti caratteri alfabetici o valori decimali maggiori di due" sqref="C10:C11 C103 C146">
      <formula1>IF(C10-INT(C10)=0,TRUE,LEN(C10)-SEARCH(",",C10)&lt;3)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80"/>
  <sheetViews>
    <sheetView zoomScalePageLayoutView="0" workbookViewId="0" topLeftCell="A1">
      <pane xSplit="1" ySplit="2" topLeftCell="B15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18" sqref="C118"/>
    </sheetView>
  </sheetViews>
  <sheetFormatPr defaultColWidth="9.140625" defaultRowHeight="12.75"/>
  <cols>
    <col min="1" max="1" width="70.7109375" style="1" customWidth="1"/>
    <col min="2" max="4" width="15.7109375" style="1" customWidth="1"/>
    <col min="5" max="5" width="9.8515625" style="1" hidden="1" customWidth="1"/>
    <col min="6" max="50" width="9.8515625" style="1" customWidth="1"/>
  </cols>
  <sheetData>
    <row r="1" spans="1:5" ht="60" customHeight="1">
      <c r="A1" s="6"/>
      <c r="B1" s="2"/>
      <c r="C1" s="2"/>
      <c r="D1" s="2"/>
      <c r="E1" s="10"/>
    </row>
    <row r="2" spans="1:5" ht="60" customHeight="1">
      <c r="A2" s="3" t="s">
        <v>21</v>
      </c>
      <c r="B2" s="4" t="s">
        <v>22</v>
      </c>
      <c r="C2" s="4" t="s">
        <v>23</v>
      </c>
      <c r="D2" s="4" t="s">
        <v>24</v>
      </c>
      <c r="E2" s="10"/>
    </row>
    <row r="3" spans="1:5" ht="12.75">
      <c r="A3" s="7" t="s">
        <v>25</v>
      </c>
      <c r="B3" s="8"/>
      <c r="C3" s="8"/>
      <c r="D3" s="8"/>
      <c r="E3" s="10">
        <v>995728</v>
      </c>
    </row>
    <row r="4" spans="1:5" ht="12.75">
      <c r="A4" s="12" t="s">
        <v>26</v>
      </c>
      <c r="B4" s="11">
        <v>55885412.28</v>
      </c>
      <c r="C4" s="11">
        <f>C5+C6+C54+C91</f>
        <v>63192483.98</v>
      </c>
      <c r="D4" s="11">
        <f>D5+D6+D54+D91</f>
        <v>7307071.6999999955</v>
      </c>
      <c r="E4" s="10">
        <v>996048</v>
      </c>
    </row>
    <row r="5" spans="1:5" ht="25.5">
      <c r="A5" s="13" t="s">
        <v>27</v>
      </c>
      <c r="B5" s="8">
        <v>0</v>
      </c>
      <c r="C5" s="9">
        <v>0</v>
      </c>
      <c r="D5" s="8">
        <f>-B5+C5</f>
        <v>0</v>
      </c>
      <c r="E5" s="10">
        <v>995742</v>
      </c>
    </row>
    <row r="6" spans="1:5" ht="12.75">
      <c r="A6" s="14" t="s">
        <v>28</v>
      </c>
      <c r="B6" s="11">
        <v>6051374.14</v>
      </c>
      <c r="C6" s="11">
        <f>C7+C16+C34</f>
        <v>6765232.64</v>
      </c>
      <c r="D6" s="11">
        <f>D7+D16+D34</f>
        <v>713858.4999999999</v>
      </c>
      <c r="E6" s="10">
        <v>996042</v>
      </c>
    </row>
    <row r="7" spans="1:5" ht="12.75">
      <c r="A7" s="15" t="s">
        <v>29</v>
      </c>
      <c r="B7" s="11">
        <v>8800</v>
      </c>
      <c r="C7" s="11">
        <f>C8+C9+C10+C11+C12+C13+C14+C15</f>
        <v>6600</v>
      </c>
      <c r="D7" s="11">
        <f>D8+D9+D10+D11+D12+D13+D14+D15</f>
        <v>-2200</v>
      </c>
      <c r="E7" s="10">
        <v>995819</v>
      </c>
    </row>
    <row r="8" spans="1:5" ht="12.75">
      <c r="A8" s="16" t="s">
        <v>30</v>
      </c>
      <c r="B8" s="8">
        <v>0</v>
      </c>
      <c r="C8" s="9">
        <v>0</v>
      </c>
      <c r="D8" s="8">
        <f aca="true" t="shared" si="0" ref="D8:D15">-B8+C8</f>
        <v>0</v>
      </c>
      <c r="E8" s="10">
        <v>995888</v>
      </c>
    </row>
    <row r="9" spans="1:5" ht="12.75">
      <c r="A9" s="16" t="s">
        <v>31</v>
      </c>
      <c r="B9" s="8">
        <v>0</v>
      </c>
      <c r="C9" s="9">
        <v>0</v>
      </c>
      <c r="D9" s="8">
        <f t="shared" si="0"/>
        <v>0</v>
      </c>
      <c r="E9" s="10">
        <v>995725</v>
      </c>
    </row>
    <row r="10" spans="1:5" ht="12.75">
      <c r="A10" s="16" t="s">
        <v>32</v>
      </c>
      <c r="B10" s="8">
        <v>0</v>
      </c>
      <c r="C10" s="9">
        <v>0</v>
      </c>
      <c r="D10" s="8">
        <f t="shared" si="0"/>
        <v>0</v>
      </c>
      <c r="E10" s="10">
        <v>995837</v>
      </c>
    </row>
    <row r="11" spans="1:5" ht="12.75">
      <c r="A11" s="16" t="s">
        <v>33</v>
      </c>
      <c r="B11" s="8">
        <v>0</v>
      </c>
      <c r="C11" s="9">
        <v>0</v>
      </c>
      <c r="D11" s="8">
        <f t="shared" si="0"/>
        <v>0</v>
      </c>
      <c r="E11" s="10">
        <v>995872</v>
      </c>
    </row>
    <row r="12" spans="1:5" ht="12.75">
      <c r="A12" s="16" t="s">
        <v>34</v>
      </c>
      <c r="B12" s="8">
        <v>0</v>
      </c>
      <c r="C12" s="9">
        <v>0</v>
      </c>
      <c r="D12" s="8">
        <f t="shared" si="0"/>
        <v>0</v>
      </c>
      <c r="E12" s="10">
        <v>995734</v>
      </c>
    </row>
    <row r="13" spans="1:5" ht="12.75">
      <c r="A13" s="16" t="s">
        <v>35</v>
      </c>
      <c r="B13" s="8">
        <v>0</v>
      </c>
      <c r="C13" s="9">
        <v>0</v>
      </c>
      <c r="D13" s="8">
        <f t="shared" si="0"/>
        <v>0</v>
      </c>
      <c r="E13" s="10">
        <v>996040</v>
      </c>
    </row>
    <row r="14" spans="1:5" ht="12.75">
      <c r="A14" s="16" t="s">
        <v>36</v>
      </c>
      <c r="B14" s="8">
        <v>8800</v>
      </c>
      <c r="C14" s="9">
        <v>6600</v>
      </c>
      <c r="D14" s="8">
        <f t="shared" si="0"/>
        <v>-2200</v>
      </c>
      <c r="E14" s="10">
        <v>995881</v>
      </c>
    </row>
    <row r="15" spans="1:5" ht="12.75">
      <c r="A15" s="16" t="s">
        <v>37</v>
      </c>
      <c r="B15" s="8">
        <v>0</v>
      </c>
      <c r="C15" s="9">
        <v>0</v>
      </c>
      <c r="D15" s="8">
        <f t="shared" si="0"/>
        <v>0</v>
      </c>
      <c r="E15" s="10">
        <v>995716</v>
      </c>
    </row>
    <row r="16" spans="1:5" ht="12.75">
      <c r="A16" s="15" t="s">
        <v>38</v>
      </c>
      <c r="B16" s="11">
        <v>2328945.13</v>
      </c>
      <c r="C16" s="11">
        <f>C17+C18+C19+C20+C21+C22+C23+C24+C25+C26+C27+C28+C29+C30+C31+C32+C33</f>
        <v>2715886.4899999998</v>
      </c>
      <c r="D16" s="11">
        <f>D17+D18+D19+D20+D21+D22+D23+D24+D25+D26+D27+D28+D29+D30+D31+D32+D33</f>
        <v>386941.36</v>
      </c>
      <c r="E16" s="10">
        <v>995755</v>
      </c>
    </row>
    <row r="17" spans="1:5" ht="12.75">
      <c r="A17" s="16" t="s">
        <v>39</v>
      </c>
      <c r="B17" s="8">
        <v>1038473.08</v>
      </c>
      <c r="C17" s="9">
        <v>1013134.84</v>
      </c>
      <c r="D17" s="8">
        <f aca="true" t="shared" si="1" ref="D17:D33">-B17+C17</f>
        <v>-25338.23999999999</v>
      </c>
      <c r="E17" s="10">
        <v>996046</v>
      </c>
    </row>
    <row r="18" spans="1:5" ht="12.75">
      <c r="A18" s="16" t="s">
        <v>40</v>
      </c>
      <c r="B18" s="8">
        <v>25848.45</v>
      </c>
      <c r="C18" s="9">
        <v>28176.45</v>
      </c>
      <c r="D18" s="8">
        <f t="shared" si="1"/>
        <v>2328</v>
      </c>
      <c r="E18" s="10">
        <v>995796</v>
      </c>
    </row>
    <row r="19" spans="1:5" ht="12.75">
      <c r="A19" s="16" t="s">
        <v>41</v>
      </c>
      <c r="B19" s="8">
        <v>0</v>
      </c>
      <c r="C19" s="9">
        <v>0</v>
      </c>
      <c r="D19" s="8">
        <f t="shared" si="1"/>
        <v>0</v>
      </c>
      <c r="E19" s="10">
        <v>995744</v>
      </c>
    </row>
    <row r="20" spans="1:5" ht="12.75">
      <c r="A20" s="16" t="s">
        <v>42</v>
      </c>
      <c r="B20" s="8">
        <v>0</v>
      </c>
      <c r="C20" s="9">
        <v>0</v>
      </c>
      <c r="D20" s="8">
        <f t="shared" si="1"/>
        <v>0</v>
      </c>
      <c r="E20" s="10">
        <v>996027</v>
      </c>
    </row>
    <row r="21" spans="1:5" ht="12.75">
      <c r="A21" s="16" t="s">
        <v>43</v>
      </c>
      <c r="B21" s="8">
        <v>72738.03</v>
      </c>
      <c r="C21" s="9">
        <v>368327.92</v>
      </c>
      <c r="D21" s="8">
        <f t="shared" si="1"/>
        <v>295589.89</v>
      </c>
      <c r="E21" s="10">
        <v>995802</v>
      </c>
    </row>
    <row r="22" spans="1:5" ht="12.75">
      <c r="A22" s="16" t="s">
        <v>44</v>
      </c>
      <c r="B22" s="8">
        <v>0</v>
      </c>
      <c r="C22" s="9">
        <v>0</v>
      </c>
      <c r="D22" s="8">
        <f t="shared" si="1"/>
        <v>0</v>
      </c>
      <c r="E22" s="10">
        <v>995930</v>
      </c>
    </row>
    <row r="23" spans="1:5" ht="12.75">
      <c r="A23" s="16" t="s">
        <v>35</v>
      </c>
      <c r="B23" s="8">
        <v>0</v>
      </c>
      <c r="C23" s="9">
        <v>0</v>
      </c>
      <c r="D23" s="8">
        <f t="shared" si="1"/>
        <v>0</v>
      </c>
      <c r="E23" s="10">
        <v>996035</v>
      </c>
    </row>
    <row r="24" spans="1:5" ht="12.75">
      <c r="A24" s="16" t="s">
        <v>45</v>
      </c>
      <c r="B24" s="8">
        <v>0</v>
      </c>
      <c r="C24" s="9">
        <v>0</v>
      </c>
      <c r="D24" s="8">
        <f t="shared" si="1"/>
        <v>0</v>
      </c>
      <c r="E24" s="10">
        <v>995811</v>
      </c>
    </row>
    <row r="25" spans="1:5" ht="12.75">
      <c r="A25" s="16" t="s">
        <v>46</v>
      </c>
      <c r="B25" s="8">
        <v>0</v>
      </c>
      <c r="C25" s="9">
        <v>0</v>
      </c>
      <c r="D25" s="8">
        <f t="shared" si="1"/>
        <v>0</v>
      </c>
      <c r="E25" s="10">
        <v>995938</v>
      </c>
    </row>
    <row r="26" spans="1:5" ht="12.75">
      <c r="A26" s="16" t="s">
        <v>47</v>
      </c>
      <c r="B26" s="8">
        <v>0</v>
      </c>
      <c r="C26" s="9">
        <v>0</v>
      </c>
      <c r="D26" s="8">
        <f t="shared" si="1"/>
        <v>0</v>
      </c>
      <c r="E26" s="10">
        <v>995775</v>
      </c>
    </row>
    <row r="27" spans="1:5" ht="12.75">
      <c r="A27" s="16" t="s">
        <v>48</v>
      </c>
      <c r="B27" s="8">
        <v>0</v>
      </c>
      <c r="C27" s="9">
        <v>0</v>
      </c>
      <c r="D27" s="8">
        <f t="shared" si="1"/>
        <v>0</v>
      </c>
      <c r="E27" s="10">
        <v>995818</v>
      </c>
    </row>
    <row r="28" spans="1:5" ht="12.75">
      <c r="A28" s="16" t="s">
        <v>49</v>
      </c>
      <c r="B28" s="8">
        <v>683910.54</v>
      </c>
      <c r="C28" s="9">
        <v>797347.17</v>
      </c>
      <c r="D28" s="8">
        <f t="shared" si="1"/>
        <v>113436.63</v>
      </c>
      <c r="E28" s="10">
        <v>995919</v>
      </c>
    </row>
    <row r="29" spans="1:5" ht="12.75">
      <c r="A29" s="16" t="s">
        <v>50</v>
      </c>
      <c r="B29" s="8">
        <v>0</v>
      </c>
      <c r="C29" s="9">
        <v>0</v>
      </c>
      <c r="D29" s="8">
        <f t="shared" si="1"/>
        <v>0</v>
      </c>
      <c r="E29" s="10">
        <v>995714</v>
      </c>
    </row>
    <row r="30" spans="1:5" ht="12.75">
      <c r="A30" s="16" t="s">
        <v>51</v>
      </c>
      <c r="B30" s="8">
        <v>507975.03</v>
      </c>
      <c r="C30" s="9">
        <v>508900.11</v>
      </c>
      <c r="D30" s="8">
        <f t="shared" si="1"/>
        <v>925.0799999999581</v>
      </c>
      <c r="E30" s="10">
        <v>995995</v>
      </c>
    </row>
    <row r="31" spans="1:5" ht="12.75">
      <c r="A31" s="16" t="s">
        <v>52</v>
      </c>
      <c r="B31" s="8">
        <v>0</v>
      </c>
      <c r="C31" s="9">
        <v>0</v>
      </c>
      <c r="D31" s="8">
        <f t="shared" si="1"/>
        <v>0</v>
      </c>
      <c r="E31" s="10">
        <v>995928</v>
      </c>
    </row>
    <row r="32" spans="1:5" ht="12.75">
      <c r="A32" s="16" t="s">
        <v>53</v>
      </c>
      <c r="B32" s="8">
        <v>0</v>
      </c>
      <c r="C32" s="9">
        <v>0</v>
      </c>
      <c r="D32" s="8">
        <f t="shared" si="1"/>
        <v>0</v>
      </c>
      <c r="E32" s="10">
        <v>995702</v>
      </c>
    </row>
    <row r="33" spans="1:5" ht="12.75">
      <c r="A33" s="16" t="s">
        <v>54</v>
      </c>
      <c r="B33" s="8">
        <v>0</v>
      </c>
      <c r="C33" s="9">
        <v>0</v>
      </c>
      <c r="D33" s="8">
        <f t="shared" si="1"/>
        <v>0</v>
      </c>
      <c r="E33" s="10">
        <v>996002</v>
      </c>
    </row>
    <row r="34" spans="1:5" ht="12.75">
      <c r="A34" s="15" t="s">
        <v>55</v>
      </c>
      <c r="B34" s="11">
        <v>3713629.01</v>
      </c>
      <c r="C34" s="11">
        <f>C35+C42+C51+C52+C53</f>
        <v>4042746.15</v>
      </c>
      <c r="D34" s="11">
        <f>D35+D42+D51+D52+D53</f>
        <v>329117.1399999999</v>
      </c>
      <c r="E34" s="10">
        <v>996025</v>
      </c>
    </row>
    <row r="35" spans="1:5" ht="12.75">
      <c r="A35" s="17" t="s">
        <v>56</v>
      </c>
      <c r="B35" s="11">
        <v>0</v>
      </c>
      <c r="C35" s="11">
        <f>C36+C37+C38+C39+C40+C41</f>
        <v>0</v>
      </c>
      <c r="D35" s="11">
        <f>D36+D37+D38+D39+D40+D41</f>
        <v>0</v>
      </c>
      <c r="E35" s="10">
        <v>995867</v>
      </c>
    </row>
    <row r="36" spans="1:5" ht="12.75">
      <c r="A36" s="18" t="s">
        <v>57</v>
      </c>
      <c r="B36" s="8">
        <v>0</v>
      </c>
      <c r="C36" s="9">
        <v>0</v>
      </c>
      <c r="D36" s="8">
        <f aca="true" t="shared" si="2" ref="D36:D41">-B36+C36</f>
        <v>0</v>
      </c>
      <c r="E36" s="10">
        <v>995894</v>
      </c>
    </row>
    <row r="37" spans="1:5" ht="12.75">
      <c r="A37" s="18" t="s">
        <v>58</v>
      </c>
      <c r="B37" s="8">
        <v>0</v>
      </c>
      <c r="C37" s="9">
        <v>0</v>
      </c>
      <c r="D37" s="8">
        <f t="shared" si="2"/>
        <v>0</v>
      </c>
      <c r="E37" s="10">
        <v>995752</v>
      </c>
    </row>
    <row r="38" spans="1:5" ht="12.75">
      <c r="A38" s="18" t="s">
        <v>59</v>
      </c>
      <c r="B38" s="8">
        <v>0</v>
      </c>
      <c r="C38" s="9">
        <v>0</v>
      </c>
      <c r="D38" s="8">
        <f t="shared" si="2"/>
        <v>0</v>
      </c>
      <c r="E38" s="10">
        <v>995807</v>
      </c>
    </row>
    <row r="39" spans="1:5" ht="12.75">
      <c r="A39" s="18" t="s">
        <v>60</v>
      </c>
      <c r="B39" s="8">
        <v>0</v>
      </c>
      <c r="C39" s="9">
        <v>0</v>
      </c>
      <c r="D39" s="8">
        <f t="shared" si="2"/>
        <v>0</v>
      </c>
      <c r="E39" s="10">
        <v>995898</v>
      </c>
    </row>
    <row r="40" spans="1:5" ht="12.75">
      <c r="A40" s="18" t="s">
        <v>61</v>
      </c>
      <c r="B40" s="8">
        <v>0</v>
      </c>
      <c r="C40" s="9">
        <v>0</v>
      </c>
      <c r="D40" s="8">
        <f t="shared" si="2"/>
        <v>0</v>
      </c>
      <c r="E40" s="10">
        <v>995770</v>
      </c>
    </row>
    <row r="41" spans="1:5" ht="12.75">
      <c r="A41" s="18" t="s">
        <v>62</v>
      </c>
      <c r="B41" s="8">
        <v>0</v>
      </c>
      <c r="C41" s="9">
        <v>0</v>
      </c>
      <c r="D41" s="8">
        <f t="shared" si="2"/>
        <v>0</v>
      </c>
      <c r="E41" s="10">
        <v>995973</v>
      </c>
    </row>
    <row r="42" spans="1:5" ht="12.75">
      <c r="A42" s="17" t="s">
        <v>63</v>
      </c>
      <c r="B42" s="11">
        <v>3628603.86</v>
      </c>
      <c r="C42" s="11">
        <f>C43+C44+C45+C46+C47+C48+C49+C50</f>
        <v>3961683.78</v>
      </c>
      <c r="D42" s="11">
        <f>D43+D44+D45+D46+D47+D48+D49+D50</f>
        <v>333079.9199999999</v>
      </c>
      <c r="E42" s="10">
        <v>995874</v>
      </c>
    </row>
    <row r="43" spans="1:5" ht="12.75">
      <c r="A43" s="18" t="s">
        <v>64</v>
      </c>
      <c r="B43" s="8">
        <v>0</v>
      </c>
      <c r="C43" s="9">
        <v>0</v>
      </c>
      <c r="D43" s="8">
        <f aca="true" t="shared" si="3" ref="D43:D53">-B43+C43</f>
        <v>0</v>
      </c>
      <c r="E43" s="10">
        <v>995912</v>
      </c>
    </row>
    <row r="44" spans="1:5" ht="12.75">
      <c r="A44" s="18" t="s">
        <v>65</v>
      </c>
      <c r="B44" s="8">
        <v>0</v>
      </c>
      <c r="C44" s="9">
        <v>0</v>
      </c>
      <c r="D44" s="8">
        <f t="shared" si="3"/>
        <v>0</v>
      </c>
      <c r="E44" s="10">
        <v>995765</v>
      </c>
    </row>
    <row r="45" spans="1:5" ht="12.75">
      <c r="A45" s="18" t="s">
        <v>66</v>
      </c>
      <c r="B45" s="8">
        <v>0</v>
      </c>
      <c r="C45" s="9">
        <v>0</v>
      </c>
      <c r="D45" s="8">
        <f t="shared" si="3"/>
        <v>0</v>
      </c>
      <c r="E45" s="10">
        <v>995967</v>
      </c>
    </row>
    <row r="46" spans="1:5" ht="25.5">
      <c r="A46" s="18" t="s">
        <v>67</v>
      </c>
      <c r="B46" s="8">
        <v>0</v>
      </c>
      <c r="C46" s="9">
        <v>0</v>
      </c>
      <c r="D46" s="8">
        <f t="shared" si="3"/>
        <v>0</v>
      </c>
      <c r="E46" s="10">
        <v>995844</v>
      </c>
    </row>
    <row r="47" spans="1:5" ht="12.75">
      <c r="A47" s="18" t="s">
        <v>68</v>
      </c>
      <c r="B47" s="8">
        <v>0</v>
      </c>
      <c r="C47" s="9">
        <v>0</v>
      </c>
      <c r="D47" s="8">
        <f t="shared" si="3"/>
        <v>0</v>
      </c>
      <c r="E47" s="10">
        <v>995781</v>
      </c>
    </row>
    <row r="48" spans="1:5" ht="12.75">
      <c r="A48" s="18" t="s">
        <v>69</v>
      </c>
      <c r="B48" s="8">
        <v>0</v>
      </c>
      <c r="C48" s="9">
        <v>0</v>
      </c>
      <c r="D48" s="8">
        <f t="shared" si="3"/>
        <v>0</v>
      </c>
      <c r="E48" s="10">
        <v>995961</v>
      </c>
    </row>
    <row r="49" spans="1:5" ht="12.75">
      <c r="A49" s="18" t="s">
        <v>70</v>
      </c>
      <c r="B49" s="8">
        <v>3628603.86</v>
      </c>
      <c r="C49" s="9">
        <v>3961683.78</v>
      </c>
      <c r="D49" s="8">
        <f t="shared" si="3"/>
        <v>333079.9199999999</v>
      </c>
      <c r="E49" s="10">
        <v>995836</v>
      </c>
    </row>
    <row r="50" spans="1:5" ht="12.75">
      <c r="A50" s="18" t="s">
        <v>71</v>
      </c>
      <c r="B50" s="8">
        <v>0</v>
      </c>
      <c r="C50" s="9">
        <v>0</v>
      </c>
      <c r="D50" s="8">
        <f t="shared" si="3"/>
        <v>0</v>
      </c>
      <c r="E50" s="10">
        <v>995951</v>
      </c>
    </row>
    <row r="51" spans="1:5" ht="12.75">
      <c r="A51" s="16" t="s">
        <v>72</v>
      </c>
      <c r="B51" s="8">
        <v>0</v>
      </c>
      <c r="C51" s="9">
        <v>0</v>
      </c>
      <c r="D51" s="8">
        <f t="shared" si="3"/>
        <v>0</v>
      </c>
      <c r="E51" s="10">
        <v>995985</v>
      </c>
    </row>
    <row r="52" spans="1:5" ht="12.75">
      <c r="A52" s="16" t="s">
        <v>73</v>
      </c>
      <c r="B52" s="8">
        <v>85025.15</v>
      </c>
      <c r="C52" s="9">
        <v>81062.37</v>
      </c>
      <c r="D52" s="8">
        <f t="shared" si="3"/>
        <v>-3962.779999999999</v>
      </c>
      <c r="E52" s="10">
        <v>995863</v>
      </c>
    </row>
    <row r="53" spans="1:5" ht="12.75">
      <c r="A53" s="16" t="s">
        <v>74</v>
      </c>
      <c r="B53" s="8">
        <v>0</v>
      </c>
      <c r="C53" s="9">
        <v>0</v>
      </c>
      <c r="D53" s="8">
        <f t="shared" si="3"/>
        <v>0</v>
      </c>
      <c r="E53" s="10">
        <v>995887</v>
      </c>
    </row>
    <row r="54" spans="1:5" ht="12.75">
      <c r="A54" s="14" t="s">
        <v>75</v>
      </c>
      <c r="B54" s="11">
        <v>49705679.92</v>
      </c>
      <c r="C54" s="11">
        <f>C55+C62+C77+C84+C89</f>
        <v>56298893.12</v>
      </c>
      <c r="D54" s="11">
        <f>D55+D62+D77+D84+D89</f>
        <v>6593213.1999999955</v>
      </c>
      <c r="E54" s="10">
        <v>995805</v>
      </c>
    </row>
    <row r="55" spans="1:5" ht="12.75">
      <c r="A55" s="15" t="s">
        <v>76</v>
      </c>
      <c r="B55" s="11">
        <v>15000</v>
      </c>
      <c r="C55" s="11">
        <f>C56+C57+C58+C59+C60+C61</f>
        <v>12671.24</v>
      </c>
      <c r="D55" s="11">
        <f>D56+D57+D58+D59+D60+D61</f>
        <v>-2328.76</v>
      </c>
      <c r="E55" s="10">
        <v>995824</v>
      </c>
    </row>
    <row r="56" spans="1:5" ht="12.75">
      <c r="A56" s="16" t="s">
        <v>77</v>
      </c>
      <c r="B56" s="8">
        <v>0</v>
      </c>
      <c r="C56" s="9">
        <v>0</v>
      </c>
      <c r="D56" s="8">
        <f aca="true" t="shared" si="4" ref="D56:D61">-B56+C56</f>
        <v>0</v>
      </c>
      <c r="E56" s="10">
        <v>995746</v>
      </c>
    </row>
    <row r="57" spans="1:5" ht="12.75">
      <c r="A57" s="16" t="s">
        <v>78</v>
      </c>
      <c r="B57" s="8">
        <v>0</v>
      </c>
      <c r="C57" s="9">
        <v>0</v>
      </c>
      <c r="D57" s="8">
        <f t="shared" si="4"/>
        <v>0</v>
      </c>
      <c r="E57" s="10">
        <v>995868</v>
      </c>
    </row>
    <row r="58" spans="1:5" ht="12.75">
      <c r="A58" s="16" t="s">
        <v>79</v>
      </c>
      <c r="B58" s="8">
        <v>0</v>
      </c>
      <c r="C58" s="9">
        <v>0</v>
      </c>
      <c r="D58" s="8">
        <f t="shared" si="4"/>
        <v>0</v>
      </c>
      <c r="E58" s="10">
        <v>995893</v>
      </c>
    </row>
    <row r="59" spans="1:5" ht="12.75">
      <c r="A59" s="16" t="s">
        <v>80</v>
      </c>
      <c r="B59" s="8">
        <v>15000</v>
      </c>
      <c r="C59" s="9">
        <v>12671.24</v>
      </c>
      <c r="D59" s="8">
        <f t="shared" si="4"/>
        <v>-2328.76</v>
      </c>
      <c r="E59" s="10">
        <v>995741</v>
      </c>
    </row>
    <row r="60" spans="1:5" ht="12.75">
      <c r="A60" s="16" t="s">
        <v>81</v>
      </c>
      <c r="B60" s="8">
        <v>0</v>
      </c>
      <c r="C60" s="9">
        <v>0</v>
      </c>
      <c r="D60" s="8">
        <f t="shared" si="4"/>
        <v>0</v>
      </c>
      <c r="E60" s="10">
        <v>996037</v>
      </c>
    </row>
    <row r="61" spans="1:5" ht="12.75">
      <c r="A61" s="16" t="s">
        <v>82</v>
      </c>
      <c r="B61" s="8">
        <v>0</v>
      </c>
      <c r="C61" s="9">
        <v>0</v>
      </c>
      <c r="D61" s="8">
        <f t="shared" si="4"/>
        <v>0</v>
      </c>
      <c r="E61" s="10">
        <v>995908</v>
      </c>
    </row>
    <row r="62" spans="1:5" ht="12.75">
      <c r="A62" s="15" t="s">
        <v>83</v>
      </c>
      <c r="B62" s="11">
        <v>49690679.92</v>
      </c>
      <c r="C62" s="11">
        <f>C63+C64+C65+C66+C67+C68+C69+C70+C71+C72+C73+C74+C75+C76</f>
        <v>56286221.879999995</v>
      </c>
      <c r="D62" s="11">
        <f>D63+D64+D65+D66+D67+D68+D69+D70+D71+D72+D73+D74+D75+D76</f>
        <v>6595541.959999995</v>
      </c>
      <c r="E62" s="10">
        <v>995929</v>
      </c>
    </row>
    <row r="63" spans="1:5" ht="12.75">
      <c r="A63" s="16" t="s">
        <v>84</v>
      </c>
      <c r="B63" s="8">
        <v>0</v>
      </c>
      <c r="C63" s="9">
        <v>0</v>
      </c>
      <c r="D63" s="8">
        <f aca="true" t="shared" si="5" ref="D63:D76">-B63+C63</f>
        <v>0</v>
      </c>
      <c r="E63" s="10">
        <v>995758</v>
      </c>
    </row>
    <row r="64" spans="1:5" ht="12.75">
      <c r="A64" s="16" t="s">
        <v>85</v>
      </c>
      <c r="B64" s="8">
        <v>0</v>
      </c>
      <c r="C64" s="9">
        <v>0</v>
      </c>
      <c r="D64" s="8">
        <f t="shared" si="5"/>
        <v>0</v>
      </c>
      <c r="E64" s="10">
        <v>996031</v>
      </c>
    </row>
    <row r="65" spans="1:5" ht="12.75">
      <c r="A65" s="16" t="s">
        <v>86</v>
      </c>
      <c r="B65" s="8">
        <v>0</v>
      </c>
      <c r="C65" s="9">
        <v>0</v>
      </c>
      <c r="D65" s="8">
        <f t="shared" si="5"/>
        <v>0</v>
      </c>
      <c r="E65" s="10">
        <v>995817</v>
      </c>
    </row>
    <row r="66" spans="1:5" ht="12.75">
      <c r="A66" s="16" t="s">
        <v>87</v>
      </c>
      <c r="B66" s="8">
        <v>0</v>
      </c>
      <c r="C66" s="9">
        <v>0</v>
      </c>
      <c r="D66" s="8">
        <f t="shared" si="5"/>
        <v>0</v>
      </c>
      <c r="E66" s="10">
        <v>995751</v>
      </c>
    </row>
    <row r="67" spans="1:5" ht="12.75">
      <c r="A67" s="16" t="s">
        <v>88</v>
      </c>
      <c r="B67" s="8">
        <v>49514805.28</v>
      </c>
      <c r="C67" s="9">
        <v>56175239.48</v>
      </c>
      <c r="D67" s="8">
        <f t="shared" si="5"/>
        <v>6660434.1999999955</v>
      </c>
      <c r="E67" s="10">
        <v>995976</v>
      </c>
    </row>
    <row r="68" spans="1:5" ht="12.75">
      <c r="A68" s="16" t="s">
        <v>89</v>
      </c>
      <c r="B68" s="8">
        <v>175874.64</v>
      </c>
      <c r="C68" s="9">
        <v>110982.4</v>
      </c>
      <c r="D68" s="8">
        <f t="shared" si="5"/>
        <v>-64892.24000000002</v>
      </c>
      <c r="E68" s="10">
        <v>995810</v>
      </c>
    </row>
    <row r="69" spans="1:5" ht="12.75">
      <c r="A69" s="16" t="s">
        <v>90</v>
      </c>
      <c r="B69" s="8">
        <v>0</v>
      </c>
      <c r="C69" s="9">
        <v>0</v>
      </c>
      <c r="D69" s="8">
        <f t="shared" si="5"/>
        <v>0</v>
      </c>
      <c r="E69" s="10">
        <v>995926</v>
      </c>
    </row>
    <row r="70" spans="1:5" ht="12.75">
      <c r="A70" s="16" t="s">
        <v>91</v>
      </c>
      <c r="B70" s="8">
        <v>0</v>
      </c>
      <c r="C70" s="9">
        <v>0</v>
      </c>
      <c r="D70" s="8">
        <f t="shared" si="5"/>
        <v>0</v>
      </c>
      <c r="E70" s="10">
        <v>995972</v>
      </c>
    </row>
    <row r="71" spans="1:5" ht="12.75">
      <c r="A71" s="16" t="s">
        <v>92</v>
      </c>
      <c r="B71" s="8">
        <v>0</v>
      </c>
      <c r="C71" s="9">
        <v>0</v>
      </c>
      <c r="D71" s="8">
        <f t="shared" si="5"/>
        <v>0</v>
      </c>
      <c r="E71" s="10">
        <v>995827</v>
      </c>
    </row>
    <row r="72" spans="1:5" ht="12.75">
      <c r="A72" s="16" t="s">
        <v>93</v>
      </c>
      <c r="B72" s="8">
        <v>0</v>
      </c>
      <c r="C72" s="9">
        <v>0</v>
      </c>
      <c r="D72" s="8">
        <f t="shared" si="5"/>
        <v>0</v>
      </c>
      <c r="E72" s="10">
        <v>995941</v>
      </c>
    </row>
    <row r="73" spans="1:5" ht="12.75">
      <c r="A73" s="16" t="s">
        <v>94</v>
      </c>
      <c r="B73" s="8">
        <v>0</v>
      </c>
      <c r="C73" s="9">
        <v>0</v>
      </c>
      <c r="D73" s="8">
        <f t="shared" si="5"/>
        <v>0</v>
      </c>
      <c r="E73" s="10">
        <v>995704</v>
      </c>
    </row>
    <row r="74" spans="1:5" ht="12.75">
      <c r="A74" s="16" t="s">
        <v>95</v>
      </c>
      <c r="B74" s="8">
        <v>0</v>
      </c>
      <c r="C74" s="9">
        <v>0</v>
      </c>
      <c r="D74" s="8">
        <f t="shared" si="5"/>
        <v>0</v>
      </c>
      <c r="E74" s="10">
        <v>995821</v>
      </c>
    </row>
    <row r="75" spans="1:5" ht="25.5">
      <c r="A75" s="16" t="s">
        <v>96</v>
      </c>
      <c r="B75" s="8">
        <v>0</v>
      </c>
      <c r="C75" s="9">
        <v>0</v>
      </c>
      <c r="D75" s="8">
        <f t="shared" si="5"/>
        <v>0</v>
      </c>
      <c r="E75" s="10">
        <v>995956</v>
      </c>
    </row>
    <row r="76" spans="1:5" ht="12.75">
      <c r="A76" s="16" t="s">
        <v>97</v>
      </c>
      <c r="B76" s="8">
        <v>0</v>
      </c>
      <c r="C76" s="9">
        <v>0</v>
      </c>
      <c r="D76" s="8">
        <f t="shared" si="5"/>
        <v>0</v>
      </c>
      <c r="E76" s="10">
        <v>995698</v>
      </c>
    </row>
    <row r="77" spans="1:5" ht="12.75">
      <c r="A77" s="15" t="s">
        <v>98</v>
      </c>
      <c r="B77" s="11">
        <v>0</v>
      </c>
      <c r="C77" s="11">
        <f>C78+C79+C80+C81+C82+C83</f>
        <v>0</v>
      </c>
      <c r="D77" s="11">
        <f>D78+D79+D80+D81+D82+D83</f>
        <v>0</v>
      </c>
      <c r="E77" s="10">
        <v>995964</v>
      </c>
    </row>
    <row r="78" spans="1:5" ht="12.75">
      <c r="A78" s="16" t="s">
        <v>57</v>
      </c>
      <c r="B78" s="8">
        <v>0</v>
      </c>
      <c r="C78" s="9">
        <v>0</v>
      </c>
      <c r="D78" s="8">
        <f aca="true" t="shared" si="6" ref="D78:D83">-B78+C78</f>
        <v>0</v>
      </c>
      <c r="E78" s="10">
        <v>996009</v>
      </c>
    </row>
    <row r="79" spans="1:5" ht="12.75">
      <c r="A79" s="16" t="s">
        <v>58</v>
      </c>
      <c r="B79" s="8">
        <v>0</v>
      </c>
      <c r="C79" s="9">
        <v>0</v>
      </c>
      <c r="D79" s="8">
        <f t="shared" si="6"/>
        <v>0</v>
      </c>
      <c r="E79" s="10">
        <v>995950</v>
      </c>
    </row>
    <row r="80" spans="1:5" ht="12.75">
      <c r="A80" s="16" t="s">
        <v>59</v>
      </c>
      <c r="B80" s="8">
        <v>0</v>
      </c>
      <c r="C80" s="9">
        <v>0</v>
      </c>
      <c r="D80" s="8">
        <f t="shared" si="6"/>
        <v>0</v>
      </c>
      <c r="E80" s="10">
        <v>995710</v>
      </c>
    </row>
    <row r="81" spans="1:5" ht="12.75">
      <c r="A81" s="16" t="s">
        <v>99</v>
      </c>
      <c r="B81" s="8">
        <v>0</v>
      </c>
      <c r="C81" s="9">
        <v>0</v>
      </c>
      <c r="D81" s="8">
        <f t="shared" si="6"/>
        <v>0</v>
      </c>
      <c r="E81" s="10">
        <v>996004</v>
      </c>
    </row>
    <row r="82" spans="1:5" ht="12.75">
      <c r="A82" s="16" t="s">
        <v>100</v>
      </c>
      <c r="B82" s="8">
        <v>0</v>
      </c>
      <c r="C82" s="9">
        <v>0</v>
      </c>
      <c r="D82" s="8">
        <f t="shared" si="6"/>
        <v>0</v>
      </c>
      <c r="E82" s="10">
        <v>995857</v>
      </c>
    </row>
    <row r="83" spans="1:5" ht="12.75">
      <c r="A83" s="16" t="s">
        <v>101</v>
      </c>
      <c r="B83" s="8">
        <v>0</v>
      </c>
      <c r="C83" s="9">
        <v>0</v>
      </c>
      <c r="D83" s="8">
        <f t="shared" si="6"/>
        <v>0</v>
      </c>
      <c r="E83" s="10">
        <v>995727</v>
      </c>
    </row>
    <row r="84" spans="1:5" ht="12.75">
      <c r="A84" s="15" t="s">
        <v>102</v>
      </c>
      <c r="B84" s="11">
        <v>0</v>
      </c>
      <c r="C84" s="11">
        <f>C85+C86+C87+C88</f>
        <v>0</v>
      </c>
      <c r="D84" s="11">
        <f>D85+D86+D87+D88</f>
        <v>0</v>
      </c>
      <c r="E84" s="10">
        <v>995828</v>
      </c>
    </row>
    <row r="85" spans="1:5" ht="12.75">
      <c r="A85" s="16" t="s">
        <v>103</v>
      </c>
      <c r="B85" s="8">
        <v>0</v>
      </c>
      <c r="C85" s="9">
        <v>0</v>
      </c>
      <c r="D85" s="8">
        <f>-B85+C85</f>
        <v>0</v>
      </c>
      <c r="E85" s="10">
        <v>996021</v>
      </c>
    </row>
    <row r="86" spans="1:5" ht="12.75">
      <c r="A86" s="16" t="s">
        <v>104</v>
      </c>
      <c r="B86" s="8">
        <v>0</v>
      </c>
      <c r="C86" s="9">
        <v>0</v>
      </c>
      <c r="D86" s="8">
        <f>-B86+C86</f>
        <v>0</v>
      </c>
      <c r="E86" s="10">
        <v>995852</v>
      </c>
    </row>
    <row r="87" spans="1:5" ht="12.75">
      <c r="A87" s="16" t="s">
        <v>105</v>
      </c>
      <c r="B87" s="8">
        <v>0</v>
      </c>
      <c r="C87" s="9">
        <v>0</v>
      </c>
      <c r="D87" s="8">
        <f>-B87+C87</f>
        <v>0</v>
      </c>
      <c r="E87" s="10">
        <v>995901</v>
      </c>
    </row>
    <row r="88" spans="1:5" ht="12.75">
      <c r="A88" s="16" t="s">
        <v>106</v>
      </c>
      <c r="B88" s="8">
        <v>0</v>
      </c>
      <c r="C88" s="9">
        <v>0</v>
      </c>
      <c r="D88" s="8">
        <f>-B88+C88</f>
        <v>0</v>
      </c>
      <c r="E88" s="10">
        <v>996015</v>
      </c>
    </row>
    <row r="89" spans="1:5" ht="12.75">
      <c r="A89" s="15" t="s">
        <v>107</v>
      </c>
      <c r="B89" s="11">
        <v>0</v>
      </c>
      <c r="C89" s="11">
        <f>C90</f>
        <v>0</v>
      </c>
      <c r="D89" s="11">
        <f>D90</f>
        <v>0</v>
      </c>
      <c r="E89" s="10">
        <v>995936</v>
      </c>
    </row>
    <row r="90" spans="1:5" ht="12.75">
      <c r="A90" s="16" t="s">
        <v>108</v>
      </c>
      <c r="B90" s="8">
        <v>0</v>
      </c>
      <c r="C90" s="9">
        <v>0</v>
      </c>
      <c r="D90" s="8">
        <f>-B90+C90</f>
        <v>0</v>
      </c>
      <c r="E90" s="10">
        <v>995804</v>
      </c>
    </row>
    <row r="91" spans="1:5" ht="12.75">
      <c r="A91" s="14" t="s">
        <v>109</v>
      </c>
      <c r="B91" s="11">
        <v>128358.22</v>
      </c>
      <c r="C91" s="11">
        <f>C92+C93</f>
        <v>128358.22</v>
      </c>
      <c r="D91" s="11">
        <f>D92+D93</f>
        <v>0</v>
      </c>
      <c r="E91" s="10">
        <v>995918</v>
      </c>
    </row>
    <row r="92" spans="1:5" ht="12.75">
      <c r="A92" s="19" t="s">
        <v>110</v>
      </c>
      <c r="B92" s="8">
        <v>0</v>
      </c>
      <c r="C92" s="9">
        <v>0</v>
      </c>
      <c r="D92" s="8">
        <f>-B92+C92</f>
        <v>0</v>
      </c>
      <c r="E92" s="10">
        <v>995706</v>
      </c>
    </row>
    <row r="93" spans="1:5" ht="12.75">
      <c r="A93" s="19" t="s">
        <v>111</v>
      </c>
      <c r="B93" s="8">
        <v>128358.22</v>
      </c>
      <c r="C93" s="9">
        <v>128358.22</v>
      </c>
      <c r="D93" s="8">
        <f>-B93+C93</f>
        <v>0</v>
      </c>
      <c r="E93" s="10">
        <v>995813</v>
      </c>
    </row>
    <row r="94" spans="1:5" ht="12.75">
      <c r="A94" s="12" t="s">
        <v>112</v>
      </c>
      <c r="B94" s="11">
        <v>2027342.33</v>
      </c>
      <c r="C94" s="11">
        <f>C95+C96+C97+C98+C99+C100+C101+C102</f>
        <v>1691230.7</v>
      </c>
      <c r="D94" s="11">
        <f>D95+D96+D97+D98+D99+D100+D101+D102</f>
        <v>-336111.6300000001</v>
      </c>
      <c r="E94" s="10">
        <v>995875</v>
      </c>
    </row>
    <row r="95" spans="1:5" ht="25.5">
      <c r="A95" s="13" t="s">
        <v>113</v>
      </c>
      <c r="B95" s="8">
        <v>2027342.33</v>
      </c>
      <c r="C95" s="9">
        <v>1691230.7</v>
      </c>
      <c r="D95" s="8">
        <f aca="true" t="shared" si="7" ref="D95:D102">-B95+C95</f>
        <v>-336111.6300000001</v>
      </c>
      <c r="E95" s="10">
        <v>996033</v>
      </c>
    </row>
    <row r="96" spans="1:5" ht="25.5">
      <c r="A96" s="13" t="s">
        <v>114</v>
      </c>
      <c r="B96" s="8">
        <v>0</v>
      </c>
      <c r="C96" s="9">
        <v>0</v>
      </c>
      <c r="D96" s="8">
        <f t="shared" si="7"/>
        <v>0</v>
      </c>
      <c r="E96" s="10">
        <v>995822</v>
      </c>
    </row>
    <row r="97" spans="1:5" ht="25.5">
      <c r="A97" s="13" t="s">
        <v>115</v>
      </c>
      <c r="B97" s="8">
        <v>0</v>
      </c>
      <c r="C97" s="9">
        <v>0</v>
      </c>
      <c r="D97" s="8">
        <f t="shared" si="7"/>
        <v>0</v>
      </c>
      <c r="E97" s="10">
        <v>995937</v>
      </c>
    </row>
    <row r="98" spans="1:5" ht="25.5">
      <c r="A98" s="13" t="s">
        <v>116</v>
      </c>
      <c r="B98" s="8">
        <v>0</v>
      </c>
      <c r="C98" s="9">
        <v>0</v>
      </c>
      <c r="D98" s="8">
        <f t="shared" si="7"/>
        <v>0</v>
      </c>
      <c r="E98" s="10">
        <v>995760</v>
      </c>
    </row>
    <row r="99" spans="1:5" ht="12.75">
      <c r="A99" s="13" t="s">
        <v>117</v>
      </c>
      <c r="B99" s="8">
        <v>0</v>
      </c>
      <c r="C99" s="9">
        <v>0</v>
      </c>
      <c r="D99" s="8">
        <f t="shared" si="7"/>
        <v>0</v>
      </c>
      <c r="E99" s="10">
        <v>995815</v>
      </c>
    </row>
    <row r="100" spans="1:5" ht="12.75">
      <c r="A100" s="13" t="s">
        <v>118</v>
      </c>
      <c r="B100" s="8">
        <v>0</v>
      </c>
      <c r="C100" s="9">
        <v>0</v>
      </c>
      <c r="D100" s="8">
        <f t="shared" si="7"/>
        <v>0</v>
      </c>
      <c r="E100" s="10">
        <v>995931</v>
      </c>
    </row>
    <row r="101" spans="1:5" ht="25.5">
      <c r="A101" s="13" t="s">
        <v>119</v>
      </c>
      <c r="B101" s="8">
        <v>0</v>
      </c>
      <c r="C101" s="9">
        <v>0</v>
      </c>
      <c r="D101" s="8">
        <f t="shared" si="7"/>
        <v>0</v>
      </c>
      <c r="E101" s="10">
        <v>995711</v>
      </c>
    </row>
    <row r="102" spans="1:5" ht="25.5">
      <c r="A102" s="13" t="s">
        <v>120</v>
      </c>
      <c r="B102" s="8">
        <v>0</v>
      </c>
      <c r="C102" s="9">
        <v>0</v>
      </c>
      <c r="D102" s="8">
        <f t="shared" si="7"/>
        <v>0</v>
      </c>
      <c r="E102" s="10">
        <v>995981</v>
      </c>
    </row>
    <row r="103" spans="1:5" ht="12.75">
      <c r="A103" s="7" t="s">
        <v>121</v>
      </c>
      <c r="B103" s="8"/>
      <c r="C103" s="8"/>
      <c r="D103" s="8"/>
      <c r="E103" s="10">
        <v>995721</v>
      </c>
    </row>
    <row r="104" spans="1:5" ht="12.75">
      <c r="A104" s="12" t="s">
        <v>122</v>
      </c>
      <c r="B104" s="11">
        <v>55885412.28</v>
      </c>
      <c r="C104" s="11">
        <f>C105+C118+C123+C130+C134+C144+C145+C167</f>
        <v>63192483.98</v>
      </c>
      <c r="D104" s="11">
        <f>D105+D118+D123+D130+D134+D144+D145+D167</f>
        <v>7307071.7</v>
      </c>
      <c r="E104" s="10">
        <v>996045</v>
      </c>
    </row>
    <row r="105" spans="1:5" ht="12.75">
      <c r="A105" s="14" t="s">
        <v>123</v>
      </c>
      <c r="B105" s="11">
        <v>12735586.14</v>
      </c>
      <c r="C105" s="11">
        <f>C106+C107+C108+C109+C110+C111+C112+C113+C114+C115+C116+C117</f>
        <v>16917079.830000002</v>
      </c>
      <c r="D105" s="11">
        <f>D106+D107+D108+D109+D110+D111+D112+D113+D114+D115+D116+D117</f>
        <v>4181493.69</v>
      </c>
      <c r="E105" s="10">
        <v>995924</v>
      </c>
    </row>
    <row r="106" spans="1:5" ht="12.75">
      <c r="A106" s="19" t="s">
        <v>124</v>
      </c>
      <c r="B106" s="8">
        <v>0</v>
      </c>
      <c r="C106" s="9">
        <v>0</v>
      </c>
      <c r="D106" s="8">
        <f aca="true" t="shared" si="8" ref="D106:D117">-B106+C106</f>
        <v>0</v>
      </c>
      <c r="E106" s="10">
        <v>995958</v>
      </c>
    </row>
    <row r="107" spans="1:5" ht="12.75">
      <c r="A107" s="19" t="s">
        <v>125</v>
      </c>
      <c r="B107" s="8">
        <v>0</v>
      </c>
      <c r="C107" s="9">
        <v>0</v>
      </c>
      <c r="D107" s="8">
        <f t="shared" si="8"/>
        <v>0</v>
      </c>
      <c r="E107" s="10">
        <v>995708</v>
      </c>
    </row>
    <row r="108" spans="1:5" ht="12.75">
      <c r="A108" s="19" t="s">
        <v>126</v>
      </c>
      <c r="B108" s="8">
        <v>0</v>
      </c>
      <c r="C108" s="9">
        <v>0</v>
      </c>
      <c r="D108" s="8">
        <f t="shared" si="8"/>
        <v>0</v>
      </c>
      <c r="E108" s="10">
        <v>995990</v>
      </c>
    </row>
    <row r="109" spans="1:5" ht="12.75">
      <c r="A109" s="19" t="s">
        <v>127</v>
      </c>
      <c r="B109" s="8">
        <v>0</v>
      </c>
      <c r="C109" s="9">
        <v>0</v>
      </c>
      <c r="D109" s="8">
        <f t="shared" si="8"/>
        <v>0</v>
      </c>
      <c r="E109" s="10">
        <v>995942</v>
      </c>
    </row>
    <row r="110" spans="1:5" ht="12.75">
      <c r="A110" s="19" t="s">
        <v>128</v>
      </c>
      <c r="B110" s="8">
        <v>0</v>
      </c>
      <c r="C110" s="9">
        <v>0</v>
      </c>
      <c r="D110" s="8">
        <f t="shared" si="8"/>
        <v>0</v>
      </c>
      <c r="E110" s="10">
        <v>995713</v>
      </c>
    </row>
    <row r="111" spans="1:5" ht="12.75">
      <c r="A111" s="19" t="s">
        <v>129</v>
      </c>
      <c r="B111" s="8">
        <v>0</v>
      </c>
      <c r="C111" s="9">
        <v>0</v>
      </c>
      <c r="D111" s="8">
        <f t="shared" si="8"/>
        <v>0</v>
      </c>
      <c r="E111" s="10">
        <v>996016</v>
      </c>
    </row>
    <row r="112" spans="1:5" ht="12.75">
      <c r="A112" s="19" t="s">
        <v>130</v>
      </c>
      <c r="B112" s="8">
        <v>0</v>
      </c>
      <c r="C112" s="9">
        <v>0</v>
      </c>
      <c r="D112" s="8">
        <f t="shared" si="8"/>
        <v>0</v>
      </c>
      <c r="E112" s="10">
        <v>995859</v>
      </c>
    </row>
    <row r="113" spans="1:5" ht="12.75">
      <c r="A113" s="19" t="s">
        <v>131</v>
      </c>
      <c r="B113" s="8">
        <v>0</v>
      </c>
      <c r="C113" s="9">
        <v>0</v>
      </c>
      <c r="D113" s="8">
        <f t="shared" si="8"/>
        <v>0</v>
      </c>
      <c r="E113" s="10">
        <v>995700</v>
      </c>
    </row>
    <row r="114" spans="1:5" ht="12.75">
      <c r="A114" s="19" t="s">
        <v>132</v>
      </c>
      <c r="B114" s="8">
        <v>0</v>
      </c>
      <c r="C114" s="9">
        <v>0</v>
      </c>
      <c r="D114" s="8">
        <f t="shared" si="8"/>
        <v>0</v>
      </c>
      <c r="E114" s="10">
        <v>996019</v>
      </c>
    </row>
    <row r="115" spans="1:5" ht="12.75">
      <c r="A115" s="19" t="s">
        <v>133</v>
      </c>
      <c r="B115" s="8">
        <v>0</v>
      </c>
      <c r="C115" s="9">
        <v>0</v>
      </c>
      <c r="D115" s="8">
        <f t="shared" si="8"/>
        <v>0</v>
      </c>
      <c r="E115" s="10">
        <v>995865</v>
      </c>
    </row>
    <row r="116" spans="1:5" ht="12.75">
      <c r="A116" s="19" t="s">
        <v>134</v>
      </c>
      <c r="B116" s="8">
        <v>10636955.55</v>
      </c>
      <c r="C116" s="9">
        <v>12735586.14</v>
      </c>
      <c r="D116" s="8">
        <f t="shared" si="8"/>
        <v>2098630.59</v>
      </c>
      <c r="E116" s="10">
        <v>995902</v>
      </c>
    </row>
    <row r="117" spans="1:5" ht="12.75">
      <c r="A117" s="19" t="s">
        <v>135</v>
      </c>
      <c r="B117" s="8">
        <v>2098630.59</v>
      </c>
      <c r="C117" s="9">
        <v>4181493.69</v>
      </c>
      <c r="D117" s="8">
        <f t="shared" si="8"/>
        <v>2082863.1</v>
      </c>
      <c r="E117" s="10">
        <v>996006</v>
      </c>
    </row>
    <row r="118" spans="1:5" ht="12.75">
      <c r="A118" s="14" t="s">
        <v>136</v>
      </c>
      <c r="B118" s="11">
        <v>0</v>
      </c>
      <c r="C118" s="11">
        <f>C119+C120+C121+C122</f>
        <v>0</v>
      </c>
      <c r="D118" s="11">
        <f>D119+D120+D121+D122</f>
        <v>0</v>
      </c>
      <c r="E118" s="10">
        <v>995707</v>
      </c>
    </row>
    <row r="119" spans="1:5" ht="12.75">
      <c r="A119" s="19" t="s">
        <v>137</v>
      </c>
      <c r="B119" s="8">
        <v>0</v>
      </c>
      <c r="C119" s="9">
        <v>0</v>
      </c>
      <c r="D119" s="8">
        <f>-B119+C119</f>
        <v>0</v>
      </c>
      <c r="E119" s="10">
        <v>995869</v>
      </c>
    </row>
    <row r="120" spans="1:5" ht="12.75">
      <c r="A120" s="19" t="s">
        <v>138</v>
      </c>
      <c r="B120" s="8">
        <v>0</v>
      </c>
      <c r="C120" s="9">
        <v>0</v>
      </c>
      <c r="D120" s="8">
        <f>-B120+C120</f>
        <v>0</v>
      </c>
      <c r="E120" s="10">
        <v>995906</v>
      </c>
    </row>
    <row r="121" spans="1:5" ht="12.75">
      <c r="A121" s="19" t="s">
        <v>139</v>
      </c>
      <c r="B121" s="8">
        <v>0</v>
      </c>
      <c r="C121" s="9">
        <v>0</v>
      </c>
      <c r="D121" s="8">
        <f>-B121+C121</f>
        <v>0</v>
      </c>
      <c r="E121" s="10">
        <v>995745</v>
      </c>
    </row>
    <row r="122" spans="1:5" ht="12.75">
      <c r="A122" s="19" t="s">
        <v>140</v>
      </c>
      <c r="B122" s="8">
        <v>0</v>
      </c>
      <c r="C122" s="9">
        <v>0</v>
      </c>
      <c r="D122" s="8">
        <f>-B122+C122</f>
        <v>0</v>
      </c>
      <c r="E122" s="10">
        <v>995784</v>
      </c>
    </row>
    <row r="123" spans="1:5" ht="12.75">
      <c r="A123" s="14" t="s">
        <v>141</v>
      </c>
      <c r="B123" s="11">
        <v>0</v>
      </c>
      <c r="C123" s="11">
        <f>C124+C125+C126+C127+C128+C129</f>
        <v>0</v>
      </c>
      <c r="D123" s="11">
        <f>D124+D125+D126+D127+D128+D129</f>
        <v>0</v>
      </c>
      <c r="E123" s="10">
        <v>996001</v>
      </c>
    </row>
    <row r="124" spans="1:5" ht="12.75">
      <c r="A124" s="19" t="s">
        <v>142</v>
      </c>
      <c r="B124" s="8">
        <v>0</v>
      </c>
      <c r="C124" s="9">
        <v>0</v>
      </c>
      <c r="D124" s="8">
        <f aca="true" t="shared" si="9" ref="D124:D129">-B124+C124</f>
        <v>0</v>
      </c>
      <c r="E124" s="10">
        <v>995911</v>
      </c>
    </row>
    <row r="125" spans="1:5" ht="12.75">
      <c r="A125" s="19" t="s">
        <v>143</v>
      </c>
      <c r="B125" s="8">
        <v>0</v>
      </c>
      <c r="C125" s="9">
        <v>0</v>
      </c>
      <c r="D125" s="8">
        <f t="shared" si="9"/>
        <v>0</v>
      </c>
      <c r="E125" s="10">
        <v>995750</v>
      </c>
    </row>
    <row r="126" spans="1:5" ht="12.75">
      <c r="A126" s="19" t="s">
        <v>144</v>
      </c>
      <c r="B126" s="8">
        <v>0</v>
      </c>
      <c r="C126" s="9">
        <v>0</v>
      </c>
      <c r="D126" s="8">
        <f t="shared" si="9"/>
        <v>0</v>
      </c>
      <c r="E126" s="10">
        <v>995965</v>
      </c>
    </row>
    <row r="127" spans="1:5" ht="12.75">
      <c r="A127" s="19" t="s">
        <v>145</v>
      </c>
      <c r="B127" s="8">
        <v>0</v>
      </c>
      <c r="C127" s="9">
        <v>0</v>
      </c>
      <c r="D127" s="8">
        <f t="shared" si="9"/>
        <v>0</v>
      </c>
      <c r="E127" s="10">
        <v>995897</v>
      </c>
    </row>
    <row r="128" spans="1:5" ht="12.75">
      <c r="A128" s="19" t="s">
        <v>146</v>
      </c>
      <c r="B128" s="8">
        <v>0</v>
      </c>
      <c r="C128" s="9">
        <v>0</v>
      </c>
      <c r="D128" s="8">
        <f t="shared" si="9"/>
        <v>0</v>
      </c>
      <c r="E128" s="10">
        <v>995780</v>
      </c>
    </row>
    <row r="129" spans="1:5" ht="12.75">
      <c r="A129" s="19" t="s">
        <v>147</v>
      </c>
      <c r="B129" s="8">
        <v>0</v>
      </c>
      <c r="C129" s="9">
        <v>0</v>
      </c>
      <c r="D129" s="8">
        <f t="shared" si="9"/>
        <v>0</v>
      </c>
      <c r="E129" s="10">
        <v>995968</v>
      </c>
    </row>
    <row r="130" spans="1:5" ht="12.75">
      <c r="A130" s="14" t="s">
        <v>148</v>
      </c>
      <c r="B130" s="11">
        <v>0</v>
      </c>
      <c r="C130" s="11">
        <f>C131+C132+C133</f>
        <v>0</v>
      </c>
      <c r="D130" s="11">
        <f>D131+D132+D133</f>
        <v>0</v>
      </c>
      <c r="E130" s="10">
        <v>995853</v>
      </c>
    </row>
    <row r="131" spans="1:5" ht="12.75">
      <c r="A131" s="19" t="s">
        <v>149</v>
      </c>
      <c r="B131" s="8">
        <v>0</v>
      </c>
      <c r="C131" s="9">
        <v>0</v>
      </c>
      <c r="D131" s="8">
        <f>-B131+C131</f>
        <v>0</v>
      </c>
      <c r="E131" s="10">
        <v>995814</v>
      </c>
    </row>
    <row r="132" spans="1:5" ht="12.75">
      <c r="A132" s="19" t="s">
        <v>150</v>
      </c>
      <c r="B132" s="8">
        <v>0</v>
      </c>
      <c r="C132" s="9">
        <v>0</v>
      </c>
      <c r="D132" s="8">
        <f>-B132+C132</f>
        <v>0</v>
      </c>
      <c r="E132" s="10">
        <v>995761</v>
      </c>
    </row>
    <row r="133" spans="1:5" ht="12.75">
      <c r="A133" s="19" t="s">
        <v>151</v>
      </c>
      <c r="B133" s="8">
        <v>0</v>
      </c>
      <c r="C133" s="9">
        <v>0</v>
      </c>
      <c r="D133" s="8">
        <f>-B133+C133</f>
        <v>0</v>
      </c>
      <c r="E133" s="10">
        <v>995971</v>
      </c>
    </row>
    <row r="134" spans="1:5" ht="12.75">
      <c r="A134" s="14" t="s">
        <v>152</v>
      </c>
      <c r="B134" s="11">
        <v>9614560.67</v>
      </c>
      <c r="C134" s="11">
        <f>C135+C136+C137+C138+C139+C140+C141+C142+C143</f>
        <v>6138223.35</v>
      </c>
      <c r="D134" s="11">
        <f>D135+D136+D137+D138+D139+D140+D141+D142+D143</f>
        <v>-3476337.3200000003</v>
      </c>
      <c r="E134" s="10">
        <v>995705</v>
      </c>
    </row>
    <row r="135" spans="1:5" ht="12.75">
      <c r="A135" s="19" t="s">
        <v>153</v>
      </c>
      <c r="B135" s="8">
        <v>0</v>
      </c>
      <c r="C135" s="9">
        <v>0</v>
      </c>
      <c r="D135" s="8">
        <f aca="true" t="shared" si="10" ref="D135:D144">-B135+C135</f>
        <v>0</v>
      </c>
      <c r="E135" s="10">
        <v>995839</v>
      </c>
    </row>
    <row r="136" spans="1:5" ht="12.75">
      <c r="A136" s="19" t="s">
        <v>154</v>
      </c>
      <c r="B136" s="8">
        <v>0</v>
      </c>
      <c r="C136" s="9">
        <v>0</v>
      </c>
      <c r="D136" s="8">
        <f t="shared" si="10"/>
        <v>0</v>
      </c>
      <c r="E136" s="10">
        <v>995940</v>
      </c>
    </row>
    <row r="137" spans="1:5" ht="12.75">
      <c r="A137" s="19" t="s">
        <v>155</v>
      </c>
      <c r="B137" s="8">
        <v>9614560.67</v>
      </c>
      <c r="C137" s="9">
        <v>6138223.35</v>
      </c>
      <c r="D137" s="8">
        <f t="shared" si="10"/>
        <v>-3476337.3200000003</v>
      </c>
      <c r="E137" s="10">
        <v>995977</v>
      </c>
    </row>
    <row r="138" spans="1:5" ht="12.75">
      <c r="A138" s="19" t="s">
        <v>156</v>
      </c>
      <c r="B138" s="8">
        <v>0</v>
      </c>
      <c r="C138" s="9">
        <v>0</v>
      </c>
      <c r="D138" s="8">
        <f t="shared" si="10"/>
        <v>0</v>
      </c>
      <c r="E138" s="10">
        <v>995843</v>
      </c>
    </row>
    <row r="139" spans="1:5" ht="12.75">
      <c r="A139" s="19" t="s">
        <v>157</v>
      </c>
      <c r="B139" s="8">
        <v>0</v>
      </c>
      <c r="C139" s="9">
        <v>0</v>
      </c>
      <c r="D139" s="8">
        <f t="shared" si="10"/>
        <v>0</v>
      </c>
      <c r="E139" s="10">
        <v>995945</v>
      </c>
    </row>
    <row r="140" spans="1:5" ht="12.75">
      <c r="A140" s="19" t="s">
        <v>158</v>
      </c>
      <c r="B140" s="8">
        <v>0</v>
      </c>
      <c r="C140" s="9">
        <v>0</v>
      </c>
      <c r="D140" s="8">
        <f t="shared" si="10"/>
        <v>0</v>
      </c>
      <c r="E140" s="10">
        <v>995720</v>
      </c>
    </row>
    <row r="141" spans="1:5" ht="12.75">
      <c r="A141" s="19" t="s">
        <v>159</v>
      </c>
      <c r="B141" s="8">
        <v>0</v>
      </c>
      <c r="C141" s="9">
        <v>0</v>
      </c>
      <c r="D141" s="8">
        <f t="shared" si="10"/>
        <v>0</v>
      </c>
      <c r="E141" s="10">
        <v>995849</v>
      </c>
    </row>
    <row r="142" spans="1:5" ht="12.75">
      <c r="A142" s="19" t="s">
        <v>160</v>
      </c>
      <c r="B142" s="8">
        <v>0</v>
      </c>
      <c r="C142" s="9">
        <v>0</v>
      </c>
      <c r="D142" s="8">
        <f t="shared" si="10"/>
        <v>0</v>
      </c>
      <c r="E142" s="10">
        <v>995955</v>
      </c>
    </row>
    <row r="143" spans="1:5" ht="12.75">
      <c r="A143" s="19" t="s">
        <v>161</v>
      </c>
      <c r="B143" s="8">
        <v>0</v>
      </c>
      <c r="C143" s="9">
        <v>0</v>
      </c>
      <c r="D143" s="8">
        <f t="shared" si="10"/>
        <v>0</v>
      </c>
      <c r="E143" s="10">
        <v>995722</v>
      </c>
    </row>
    <row r="144" spans="1:5" ht="12.75">
      <c r="A144" s="13" t="s">
        <v>162</v>
      </c>
      <c r="B144" s="8">
        <v>5660420.57</v>
      </c>
      <c r="C144" s="9">
        <v>6355851.26</v>
      </c>
      <c r="D144" s="8">
        <f t="shared" si="10"/>
        <v>695430.6899999995</v>
      </c>
      <c r="E144" s="10">
        <v>995996</v>
      </c>
    </row>
    <row r="145" spans="1:5" ht="12.75">
      <c r="A145" s="14" t="s">
        <v>163</v>
      </c>
      <c r="B145" s="11">
        <v>22702718.11</v>
      </c>
      <c r="C145" s="11">
        <f>C146+C147+C148+C149+C150+C151+C152+C153+C154+C155+C156+C157+C158+C159+C160+C161+C162+C163+C164+C165+C166</f>
        <v>33515807.54</v>
      </c>
      <c r="D145" s="11">
        <f>D146+D147+D148+D149+D150+D151+D152+D153+D154+D155+D156+D157+D158+D159+D160+D161+D162+D163+D164+D165+D166</f>
        <v>10813089.430000002</v>
      </c>
      <c r="E145" s="10">
        <v>995870</v>
      </c>
    </row>
    <row r="146" spans="1:5" ht="12.75">
      <c r="A146" s="19" t="s">
        <v>164</v>
      </c>
      <c r="B146" s="8">
        <v>0</v>
      </c>
      <c r="C146" s="9">
        <v>0</v>
      </c>
      <c r="D146" s="8">
        <f aca="true" t="shared" si="11" ref="D146:D166">-B146+C146</f>
        <v>0</v>
      </c>
      <c r="E146" s="10">
        <v>996007</v>
      </c>
    </row>
    <row r="147" spans="1:5" ht="12.75">
      <c r="A147" s="19" t="s">
        <v>165</v>
      </c>
      <c r="B147" s="8">
        <v>5732379.67</v>
      </c>
      <c r="C147" s="9">
        <v>7494151.47</v>
      </c>
      <c r="D147" s="8">
        <f t="shared" si="11"/>
        <v>1761771.7999999998</v>
      </c>
      <c r="E147" s="10">
        <v>995808</v>
      </c>
    </row>
    <row r="148" spans="1:5" ht="12.75">
      <c r="A148" s="19" t="s">
        <v>166</v>
      </c>
      <c r="B148" s="8">
        <v>0</v>
      </c>
      <c r="C148" s="9">
        <v>0</v>
      </c>
      <c r="D148" s="8">
        <f t="shared" si="11"/>
        <v>0</v>
      </c>
      <c r="E148" s="10">
        <v>995730</v>
      </c>
    </row>
    <row r="149" spans="1:5" ht="12.75">
      <c r="A149" s="19" t="s">
        <v>167</v>
      </c>
      <c r="B149" s="8">
        <v>0</v>
      </c>
      <c r="C149" s="9">
        <v>0</v>
      </c>
      <c r="D149" s="8">
        <f t="shared" si="11"/>
        <v>0</v>
      </c>
      <c r="E149" s="10">
        <v>996013</v>
      </c>
    </row>
    <row r="150" spans="1:5" ht="12.75">
      <c r="A150" s="19" t="s">
        <v>168</v>
      </c>
      <c r="B150" s="8">
        <v>0</v>
      </c>
      <c r="C150" s="9">
        <v>0</v>
      </c>
      <c r="D150" s="8">
        <f t="shared" si="11"/>
        <v>0</v>
      </c>
      <c r="E150" s="10">
        <v>995786</v>
      </c>
    </row>
    <row r="151" spans="1:5" ht="12.75">
      <c r="A151" s="19" t="s">
        <v>169</v>
      </c>
      <c r="B151" s="8">
        <v>0</v>
      </c>
      <c r="C151" s="9">
        <v>0</v>
      </c>
      <c r="D151" s="8">
        <f t="shared" si="11"/>
        <v>0</v>
      </c>
      <c r="E151" s="10">
        <v>995909</v>
      </c>
    </row>
    <row r="152" spans="1:5" ht="12.75">
      <c r="A152" s="19" t="s">
        <v>170</v>
      </c>
      <c r="B152" s="8">
        <v>1100852.84</v>
      </c>
      <c r="C152" s="9">
        <v>0</v>
      </c>
      <c r="D152" s="8">
        <f t="shared" si="11"/>
        <v>-1100852.84</v>
      </c>
      <c r="E152" s="10">
        <v>996044</v>
      </c>
    </row>
    <row r="153" spans="1:5" ht="12.75">
      <c r="A153" s="19" t="s">
        <v>171</v>
      </c>
      <c r="B153" s="8">
        <v>0</v>
      </c>
      <c r="C153" s="9">
        <v>0</v>
      </c>
      <c r="D153" s="8">
        <f t="shared" si="11"/>
        <v>0</v>
      </c>
      <c r="E153" s="10">
        <v>995795</v>
      </c>
    </row>
    <row r="154" spans="1:5" ht="12.75">
      <c r="A154" s="19" t="s">
        <v>172</v>
      </c>
      <c r="B154" s="8">
        <v>9019836.42</v>
      </c>
      <c r="C154" s="9">
        <v>17271143.16</v>
      </c>
      <c r="D154" s="8">
        <f t="shared" si="11"/>
        <v>8251306.74</v>
      </c>
      <c r="E154" s="10">
        <v>995900</v>
      </c>
    </row>
    <row r="155" spans="1:5" ht="12.75">
      <c r="A155" s="19" t="s">
        <v>173</v>
      </c>
      <c r="B155" s="8">
        <v>0</v>
      </c>
      <c r="C155" s="9">
        <v>0</v>
      </c>
      <c r="D155" s="8">
        <f t="shared" si="11"/>
        <v>0</v>
      </c>
      <c r="E155" s="10">
        <v>995783</v>
      </c>
    </row>
    <row r="156" spans="1:5" ht="12.75">
      <c r="A156" s="19" t="s">
        <v>174</v>
      </c>
      <c r="B156" s="8">
        <v>14193.37</v>
      </c>
      <c r="C156" s="9">
        <v>0</v>
      </c>
      <c r="D156" s="8">
        <f t="shared" si="11"/>
        <v>-14193.37</v>
      </c>
      <c r="E156" s="10">
        <v>995799</v>
      </c>
    </row>
    <row r="157" spans="1:5" ht="12.75">
      <c r="A157" s="19" t="s">
        <v>175</v>
      </c>
      <c r="B157" s="8">
        <v>1409643.84</v>
      </c>
      <c r="C157" s="9">
        <v>2619019.47</v>
      </c>
      <c r="D157" s="8">
        <f t="shared" si="11"/>
        <v>1209375.6300000001</v>
      </c>
      <c r="E157" s="10">
        <v>995927</v>
      </c>
    </row>
    <row r="158" spans="1:5" ht="12.75">
      <c r="A158" s="19" t="s">
        <v>176</v>
      </c>
      <c r="B158" s="8">
        <v>5425811.97</v>
      </c>
      <c r="C158" s="9">
        <v>6131493.44</v>
      </c>
      <c r="D158" s="8">
        <f t="shared" si="11"/>
        <v>705681.4700000007</v>
      </c>
      <c r="E158" s="10">
        <v>995766</v>
      </c>
    </row>
    <row r="159" spans="1:5" ht="12.75">
      <c r="A159" s="19" t="s">
        <v>177</v>
      </c>
      <c r="B159" s="8">
        <v>0</v>
      </c>
      <c r="C159" s="9">
        <v>0</v>
      </c>
      <c r="D159" s="8">
        <f t="shared" si="11"/>
        <v>0</v>
      </c>
      <c r="E159" s="10">
        <v>995980</v>
      </c>
    </row>
    <row r="160" spans="1:5" ht="12.75">
      <c r="A160" s="19" t="s">
        <v>178</v>
      </c>
      <c r="B160" s="8">
        <v>0</v>
      </c>
      <c r="C160" s="9">
        <v>0</v>
      </c>
      <c r="D160" s="8">
        <f t="shared" si="11"/>
        <v>0</v>
      </c>
      <c r="E160" s="10">
        <v>995934</v>
      </c>
    </row>
    <row r="161" spans="1:5" ht="12.75">
      <c r="A161" s="19" t="s">
        <v>179</v>
      </c>
      <c r="B161" s="8">
        <v>0</v>
      </c>
      <c r="C161" s="9">
        <v>0</v>
      </c>
      <c r="D161" s="8">
        <f t="shared" si="11"/>
        <v>0</v>
      </c>
      <c r="E161" s="10">
        <v>995771</v>
      </c>
    </row>
    <row r="162" spans="1:5" ht="12.75">
      <c r="A162" s="19" t="s">
        <v>180</v>
      </c>
      <c r="B162" s="8">
        <v>0</v>
      </c>
      <c r="C162" s="9">
        <v>0</v>
      </c>
      <c r="D162" s="8">
        <f t="shared" si="11"/>
        <v>0</v>
      </c>
      <c r="E162" s="10">
        <v>995983</v>
      </c>
    </row>
    <row r="163" spans="1:5" ht="12.75">
      <c r="A163" s="19" t="s">
        <v>181</v>
      </c>
      <c r="B163" s="8">
        <v>0</v>
      </c>
      <c r="C163" s="9">
        <v>0</v>
      </c>
      <c r="D163" s="8">
        <f t="shared" si="11"/>
        <v>0</v>
      </c>
      <c r="E163" s="10">
        <v>995847</v>
      </c>
    </row>
    <row r="164" spans="1:5" ht="12.75">
      <c r="A164" s="19" t="s">
        <v>182</v>
      </c>
      <c r="B164" s="8">
        <v>0</v>
      </c>
      <c r="C164" s="9">
        <v>0</v>
      </c>
      <c r="D164" s="8">
        <f t="shared" si="11"/>
        <v>0</v>
      </c>
      <c r="E164" s="10">
        <v>995777</v>
      </c>
    </row>
    <row r="165" spans="1:5" ht="12.75">
      <c r="A165" s="19" t="s">
        <v>183</v>
      </c>
      <c r="B165" s="8">
        <v>0</v>
      </c>
      <c r="C165" s="9">
        <v>0</v>
      </c>
      <c r="D165" s="8">
        <f t="shared" si="11"/>
        <v>0</v>
      </c>
      <c r="E165" s="10">
        <v>995992</v>
      </c>
    </row>
    <row r="166" spans="1:5" ht="12.75">
      <c r="A166" s="19" t="s">
        <v>184</v>
      </c>
      <c r="B166" s="8">
        <v>0</v>
      </c>
      <c r="C166" s="9">
        <v>0</v>
      </c>
      <c r="D166" s="8">
        <f t="shared" si="11"/>
        <v>0</v>
      </c>
      <c r="E166" s="10">
        <v>995832</v>
      </c>
    </row>
    <row r="167" spans="1:5" ht="12.75">
      <c r="A167" s="14" t="s">
        <v>109</v>
      </c>
      <c r="B167" s="11">
        <v>5172126.79</v>
      </c>
      <c r="C167" s="11">
        <f>C168+C169+C170</f>
        <v>265522</v>
      </c>
      <c r="D167" s="11">
        <f>D168+D169+D170</f>
        <v>-4906604.79</v>
      </c>
      <c r="E167" s="10">
        <v>995876</v>
      </c>
    </row>
    <row r="168" spans="1:5" ht="12.75">
      <c r="A168" s="19" t="s">
        <v>185</v>
      </c>
      <c r="B168" s="8">
        <v>0</v>
      </c>
      <c r="C168" s="9">
        <v>0</v>
      </c>
      <c r="D168" s="8">
        <f>-B168+C168</f>
        <v>0</v>
      </c>
      <c r="E168" s="10">
        <v>995891</v>
      </c>
    </row>
    <row r="169" spans="1:5" ht="12.75">
      <c r="A169" s="19" t="s">
        <v>186</v>
      </c>
      <c r="B169" s="8">
        <v>5172126.79</v>
      </c>
      <c r="C169" s="9">
        <v>265522</v>
      </c>
      <c r="D169" s="8">
        <f>-B169+C169</f>
        <v>-4906604.79</v>
      </c>
      <c r="E169" s="10">
        <v>995987</v>
      </c>
    </row>
    <row r="170" spans="1:5" ht="12.75">
      <c r="A170" s="19" t="s">
        <v>187</v>
      </c>
      <c r="B170" s="8">
        <v>0</v>
      </c>
      <c r="C170" s="9">
        <v>0</v>
      </c>
      <c r="D170" s="8">
        <f>-B170+C170</f>
        <v>0</v>
      </c>
      <c r="E170" s="10">
        <v>995830</v>
      </c>
    </row>
    <row r="171" spans="1:5" ht="12.75">
      <c r="A171" s="12" t="s">
        <v>188</v>
      </c>
      <c r="B171" s="11">
        <v>2027342.33</v>
      </c>
      <c r="C171" s="11">
        <f>C172+C173+C174+C175+C176+C177+C178+C179</f>
        <v>1691230.7</v>
      </c>
      <c r="D171" s="11">
        <f>D172+D173+D174+D175+D176+D177+D178+D179</f>
        <v>-336111.6300000001</v>
      </c>
      <c r="E171" s="10">
        <v>995789</v>
      </c>
    </row>
    <row r="172" spans="1:5" ht="25.5">
      <c r="A172" s="13" t="s">
        <v>113</v>
      </c>
      <c r="B172" s="8">
        <v>2027342.33</v>
      </c>
      <c r="C172" s="9">
        <v>1691230.7</v>
      </c>
      <c r="D172" s="8">
        <f aca="true" t="shared" si="12" ref="D172:D179">-B172+C172</f>
        <v>-336111.6300000001</v>
      </c>
      <c r="E172" s="10">
        <v>995989</v>
      </c>
    </row>
    <row r="173" spans="1:5" ht="25.5">
      <c r="A173" s="13" t="s">
        <v>114</v>
      </c>
      <c r="B173" s="8">
        <v>0</v>
      </c>
      <c r="C173" s="9">
        <v>0</v>
      </c>
      <c r="D173" s="8">
        <f t="shared" si="12"/>
        <v>0</v>
      </c>
      <c r="E173" s="10">
        <v>995866</v>
      </c>
    </row>
    <row r="174" spans="1:5" ht="25.5">
      <c r="A174" s="13" t="s">
        <v>115</v>
      </c>
      <c r="B174" s="8">
        <v>0</v>
      </c>
      <c r="C174" s="9">
        <v>0</v>
      </c>
      <c r="D174" s="8">
        <f t="shared" si="12"/>
        <v>0</v>
      </c>
      <c r="E174" s="10">
        <v>995892</v>
      </c>
    </row>
    <row r="175" spans="1:5" ht="25.5">
      <c r="A175" s="13" t="s">
        <v>189</v>
      </c>
      <c r="B175" s="8">
        <v>0</v>
      </c>
      <c r="C175" s="9">
        <v>0</v>
      </c>
      <c r="D175" s="8">
        <f t="shared" si="12"/>
        <v>0</v>
      </c>
      <c r="E175" s="10">
        <v>995740</v>
      </c>
    </row>
    <row r="176" spans="1:5" ht="12.75">
      <c r="A176" s="13" t="s">
        <v>117</v>
      </c>
      <c r="B176" s="8">
        <v>0</v>
      </c>
      <c r="C176" s="9">
        <v>0</v>
      </c>
      <c r="D176" s="8">
        <f t="shared" si="12"/>
        <v>0</v>
      </c>
      <c r="E176" s="10">
        <v>996036</v>
      </c>
    </row>
    <row r="177" spans="1:5" ht="12.75">
      <c r="A177" s="13" t="s">
        <v>118</v>
      </c>
      <c r="B177" s="8">
        <v>0</v>
      </c>
      <c r="C177" s="9">
        <v>0</v>
      </c>
      <c r="D177" s="8">
        <f t="shared" si="12"/>
        <v>0</v>
      </c>
      <c r="E177" s="10">
        <v>995885</v>
      </c>
    </row>
    <row r="178" spans="1:5" ht="25.5">
      <c r="A178" s="13" t="s">
        <v>119</v>
      </c>
      <c r="B178" s="8">
        <v>0</v>
      </c>
      <c r="C178" s="9">
        <v>0</v>
      </c>
      <c r="D178" s="8">
        <f t="shared" si="12"/>
        <v>0</v>
      </c>
      <c r="E178" s="10">
        <v>995759</v>
      </c>
    </row>
    <row r="179" spans="1:5" ht="25.5">
      <c r="A179" s="13" t="s">
        <v>120</v>
      </c>
      <c r="B179" s="8">
        <v>0</v>
      </c>
      <c r="C179" s="9">
        <v>0</v>
      </c>
      <c r="D179" s="8">
        <f t="shared" si="12"/>
        <v>0</v>
      </c>
      <c r="E179" s="10">
        <v>996032</v>
      </c>
    </row>
    <row r="180" spans="1:50" ht="12.75" hidden="1">
      <c r="A180" s="10"/>
      <c r="B180" s="10">
        <v>33</v>
      </c>
      <c r="C180" s="10">
        <v>34</v>
      </c>
      <c r="D180" s="10">
        <v>35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</sheetData>
  <sheetProtection password="D052" sheet="1" scenarios="1" formatColumns="0" formatRows="0"/>
  <dataValidations count="4">
    <dataValidation type="custom" allowBlank="1" showInputMessage="1" showErrorMessage="1" error="Inserire valori positivi e con due cifre decimali" sqref="C3:C87 C89:C115 C118:C179">
      <formula1>AND(C3&gt;=0,IF(C3-INT(C3)=0,TRUE,LEN(C3)-SEARCH(",",C3)&lt;3))</formula1>
    </dataValidation>
    <dataValidation type="custom" allowBlank="1" showInputMessage="1" showErrorMessage="1" error="Non sono consentiti caratteri alfabetici o valori decimali maggiori di due" sqref="C88">
      <formula1>IF(C88-INT(C88)=0,TRUE,LEN(C88)-SEARCH(",",C88)&lt;3)</formula1>
    </dataValidation>
    <dataValidation type="custom" allowBlank="1" showInputMessage="1" showErrorMessage="1" error="Inserire valori positivi e con due cifre decimali" sqref="C116">
      <formula1>IF(C116-INT(C116)=0,TRUE,LEN(C116)-SEARCH(",",C116)&lt;3)</formula1>
    </dataValidation>
    <dataValidation type="custom" allowBlank="1" showInputMessage="1" showErrorMessage="1" error="IF(#CELLA#-INT(#CELLA#)=0 , TRUE , LEN(#CELLA#)-SEARCH(&quot;,&quot;,#CELLA#)&lt;3)" sqref="C117">
      <formula1>IF(C117-INT(C117)=0,TRUE,LEN(C117)-SEARCH(",",C117)&lt;3)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B20"/>
    </sheetView>
  </sheetViews>
  <sheetFormatPr defaultColWidth="9.140625" defaultRowHeight="12.75"/>
  <cols>
    <col min="1" max="1" width="70.7109375" style="1" customWidth="1"/>
    <col min="2" max="2" width="15.7109375" style="1" customWidth="1"/>
    <col min="3" max="3" width="9.8515625" style="1" hidden="1" customWidth="1"/>
    <col min="4" max="50" width="9.8515625" style="1" customWidth="1"/>
  </cols>
  <sheetData>
    <row r="1" spans="1:3" ht="60" customHeight="1">
      <c r="A1" s="6"/>
      <c r="B1" s="2"/>
      <c r="C1" s="10"/>
    </row>
    <row r="2" spans="1:3" ht="60" customHeight="1">
      <c r="A2" s="3" t="s">
        <v>0</v>
      </c>
      <c r="B2" s="4" t="s">
        <v>1</v>
      </c>
      <c r="C2" s="10"/>
    </row>
    <row r="3" spans="1:3" ht="12.75">
      <c r="A3" s="7" t="s">
        <v>2</v>
      </c>
      <c r="B3" s="8"/>
      <c r="C3" s="10">
        <v>967807</v>
      </c>
    </row>
    <row r="4" spans="1:3" ht="12.75">
      <c r="A4" s="7" t="s">
        <v>3</v>
      </c>
      <c r="B4" s="9">
        <v>-5732379.67</v>
      </c>
      <c r="C4" s="10">
        <v>967821</v>
      </c>
    </row>
    <row r="5" spans="1:3" ht="12.75">
      <c r="A5" s="7" t="s">
        <v>4</v>
      </c>
      <c r="B5" s="9">
        <v>21507425.21</v>
      </c>
      <c r="C5" s="10">
        <v>967836</v>
      </c>
    </row>
    <row r="6" spans="1:3" ht="12.75">
      <c r="A6" s="7" t="s">
        <v>5</v>
      </c>
      <c r="B6" s="9">
        <v>11616678.32</v>
      </c>
      <c r="C6" s="10">
        <v>967810</v>
      </c>
    </row>
    <row r="7" spans="1:3" ht="12.75">
      <c r="A7" s="7" t="s">
        <v>6</v>
      </c>
      <c r="B7" s="8">
        <f>+B6+B5</f>
        <v>33124103.53</v>
      </c>
      <c r="C7" s="10">
        <v>967805</v>
      </c>
    </row>
    <row r="8" spans="1:3" ht="12.75">
      <c r="A8" s="7" t="s">
        <v>7</v>
      </c>
      <c r="B8" s="9">
        <v>25429275.3</v>
      </c>
      <c r="C8" s="10">
        <v>967822</v>
      </c>
    </row>
    <row r="9" spans="1:3" ht="12.75">
      <c r="A9" s="7" t="s">
        <v>8</v>
      </c>
      <c r="B9" s="9">
        <v>9456596.03</v>
      </c>
      <c r="C9" s="10">
        <v>967834</v>
      </c>
    </row>
    <row r="10" spans="1:3" ht="12.75">
      <c r="A10" s="7" t="s">
        <v>9</v>
      </c>
      <c r="B10" s="8">
        <f>+B9+B8</f>
        <v>34885871.33</v>
      </c>
      <c r="C10" s="10">
        <v>967827</v>
      </c>
    </row>
    <row r="11" spans="1:3" ht="12.75">
      <c r="A11" s="7" t="s">
        <v>10</v>
      </c>
      <c r="B11" s="8">
        <f>-B10+B7+B4</f>
        <v>-7494147.469999997</v>
      </c>
      <c r="C11" s="10">
        <v>967840</v>
      </c>
    </row>
    <row r="12" spans="1:3" ht="12.75">
      <c r="A12" s="7" t="s">
        <v>11</v>
      </c>
      <c r="B12" s="9">
        <v>37531959.64</v>
      </c>
      <c r="C12" s="10">
        <v>967820</v>
      </c>
    </row>
    <row r="13" spans="1:3" ht="12.75">
      <c r="A13" s="7" t="s">
        <v>12</v>
      </c>
      <c r="B13" s="9">
        <v>19406877.27</v>
      </c>
      <c r="C13" s="10">
        <v>967835</v>
      </c>
    </row>
    <row r="14" spans="1:3" ht="12.75">
      <c r="A14" s="7" t="s">
        <v>13</v>
      </c>
      <c r="B14" s="8">
        <f>+B13+B12</f>
        <v>56938836.91</v>
      </c>
      <c r="C14" s="10">
        <v>967806</v>
      </c>
    </row>
    <row r="15" spans="1:3" ht="12.75">
      <c r="A15" s="7" t="s">
        <v>14</v>
      </c>
      <c r="B15" s="9">
        <v>29522283.1</v>
      </c>
      <c r="C15" s="10">
        <v>967829</v>
      </c>
    </row>
    <row r="16" spans="1:3" ht="12.75">
      <c r="A16" s="7" t="s">
        <v>15</v>
      </c>
      <c r="B16" s="9">
        <v>17217912.56</v>
      </c>
      <c r="C16" s="10">
        <v>967819</v>
      </c>
    </row>
    <row r="17" spans="1:3" ht="12.75">
      <c r="A17" s="7" t="s">
        <v>16</v>
      </c>
      <c r="B17" s="8">
        <f>+B16+B15</f>
        <v>46740195.66</v>
      </c>
      <c r="C17" s="10">
        <v>967828</v>
      </c>
    </row>
    <row r="18" spans="1:3" ht="12.75">
      <c r="A18" s="7" t="s">
        <v>17</v>
      </c>
      <c r="B18" s="8">
        <f>-B17+B14+B11</f>
        <v>2704493.780000003</v>
      </c>
      <c r="C18" s="10">
        <v>967804</v>
      </c>
    </row>
    <row r="19" spans="1:3" ht="25.5">
      <c r="A19" s="7" t="s">
        <v>18</v>
      </c>
      <c r="B19" s="8"/>
      <c r="C19" s="10">
        <v>967815</v>
      </c>
    </row>
    <row r="20" spans="1:3" ht="12.75">
      <c r="A20" s="7" t="s">
        <v>19</v>
      </c>
      <c r="B20" s="9">
        <v>2704493.78</v>
      </c>
      <c r="C20" s="10">
        <v>967826</v>
      </c>
    </row>
    <row r="21" spans="1:3" ht="12.75">
      <c r="A21" s="7" t="s">
        <v>20</v>
      </c>
      <c r="B21" s="8">
        <f>-B20+B18</f>
        <v>0</v>
      </c>
      <c r="C21" s="10">
        <v>967839</v>
      </c>
    </row>
    <row r="22" spans="1:50" ht="12.75" hidden="1">
      <c r="A22" s="10"/>
      <c r="B22" s="10">
        <v>31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</sheetData>
  <sheetProtection password="D052" sheet="1" scenarios="1" formatColumns="0" formatRows="0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Stefania Terranova</dc:creator>
  <cp:keywords/>
  <dc:description/>
  <cp:lastModifiedBy>SilviaI</cp:lastModifiedBy>
  <cp:lastPrinted>2014-10-17T13:57:59Z</cp:lastPrinted>
  <dcterms:created xsi:type="dcterms:W3CDTF">2014-09-26T14:41:06Z</dcterms:created>
  <dcterms:modified xsi:type="dcterms:W3CDTF">2014-10-17T15:30:44Z</dcterms:modified>
  <cp:category/>
  <cp:version/>
  <cp:contentType/>
  <cp:contentStatus/>
</cp:coreProperties>
</file>